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7-2018 Board Pkt\December 11, 2017\"/>
    </mc:Choice>
  </mc:AlternateContent>
  <bookViews>
    <workbookView xWindow="480" yWindow="60" windowWidth="7500" windowHeight="4785"/>
  </bookViews>
  <sheets>
    <sheet name="FUND BALANCE 17-18" sheetId="13" r:id="rId1"/>
    <sheet name="FUND BALANCE 16-17" sheetId="12" r:id="rId2"/>
    <sheet name="FUND BALANCE 15-16" sheetId="11" r:id="rId3"/>
    <sheet name="FUND BALANCE 14-15" sheetId="10" r:id="rId4"/>
    <sheet name="FUND BALANCE 13-14" sheetId="9" r:id="rId5"/>
    <sheet name="FUND BALANCE 12-13" sheetId="8" r:id="rId6"/>
    <sheet name="FUND BALANCE 11-12" sheetId="7" r:id="rId7"/>
    <sheet name="FUND BALANCE 10-11" sheetId="6" r:id="rId8"/>
    <sheet name="FUND BALANCE 09-10" sheetId="5" r:id="rId9"/>
    <sheet name="FUND BALANCE 08-09" sheetId="4" r:id="rId10"/>
    <sheet name="FUND BALANCE 07-08" sheetId="1" r:id="rId11"/>
    <sheet name="DATA " sheetId="2" r:id="rId12"/>
    <sheet name="GRAPHS" sheetId="3" r:id="rId13"/>
  </sheets>
  <calcPr calcId="152511"/>
</workbook>
</file>

<file path=xl/calcChain.xml><?xml version="1.0" encoding="utf-8"?>
<calcChain xmlns="http://schemas.openxmlformats.org/spreadsheetml/2006/main">
  <c r="L17" i="13" l="1"/>
  <c r="F17" i="13"/>
  <c r="B17" i="13"/>
  <c r="N70" i="13" l="1"/>
  <c r="N71" i="13" s="1"/>
  <c r="L70" i="13"/>
  <c r="L71" i="13" s="1"/>
  <c r="J70" i="13"/>
  <c r="J71" i="13" s="1"/>
  <c r="H70" i="13"/>
  <c r="H71" i="13" s="1"/>
  <c r="F70" i="13"/>
  <c r="F71" i="13" s="1"/>
  <c r="D70" i="13"/>
  <c r="D71" i="13" s="1"/>
  <c r="B70" i="13"/>
  <c r="B71" i="13" s="1"/>
  <c r="N67" i="13"/>
  <c r="L67" i="13"/>
  <c r="J67" i="13"/>
  <c r="H67" i="13"/>
  <c r="F67" i="13"/>
  <c r="D67" i="13"/>
  <c r="B67" i="13"/>
  <c r="N39" i="13"/>
  <c r="L39" i="13"/>
  <c r="J39" i="13"/>
  <c r="H39" i="13"/>
  <c r="N44" i="13"/>
  <c r="L44" i="13"/>
  <c r="J44" i="13"/>
  <c r="H44" i="13"/>
  <c r="N49" i="13"/>
  <c r="L49" i="13"/>
  <c r="J49" i="13"/>
  <c r="H49" i="13"/>
  <c r="N54" i="13"/>
  <c r="L54" i="13"/>
  <c r="J54" i="13"/>
  <c r="H54" i="13"/>
  <c r="N59" i="13"/>
  <c r="L59" i="13"/>
  <c r="J59" i="13"/>
  <c r="H59" i="13"/>
  <c r="N64" i="13"/>
  <c r="L64" i="13"/>
  <c r="J64" i="13"/>
  <c r="H64" i="13"/>
  <c r="F64" i="13"/>
  <c r="F59" i="13"/>
  <c r="F54" i="13"/>
  <c r="F49" i="13"/>
  <c r="F44" i="13"/>
  <c r="F39" i="13"/>
  <c r="N32" i="13"/>
  <c r="N27" i="13"/>
  <c r="N22" i="13"/>
  <c r="N17" i="13"/>
  <c r="L32" i="13"/>
  <c r="L27" i="13"/>
  <c r="L22" i="13"/>
  <c r="J32" i="13"/>
  <c r="J27" i="13"/>
  <c r="J22" i="13"/>
  <c r="J17" i="13"/>
  <c r="H32" i="13"/>
  <c r="H27" i="13"/>
  <c r="H22" i="13"/>
  <c r="H17" i="13"/>
  <c r="F32" i="13"/>
  <c r="F27" i="13"/>
  <c r="F22" i="13"/>
  <c r="N11" i="13"/>
  <c r="N6" i="13"/>
  <c r="L11" i="13"/>
  <c r="L6" i="13"/>
  <c r="J11" i="13"/>
  <c r="J6" i="13"/>
  <c r="H11" i="13"/>
  <c r="H6" i="13"/>
  <c r="F11" i="13"/>
  <c r="F6" i="13"/>
  <c r="D64" i="13"/>
  <c r="D59" i="13"/>
  <c r="D54" i="13"/>
  <c r="D49" i="13"/>
  <c r="D44" i="13"/>
  <c r="D39" i="13"/>
  <c r="D32" i="13"/>
  <c r="D27" i="13"/>
  <c r="D22" i="13"/>
  <c r="D17" i="13"/>
  <c r="D11" i="13"/>
  <c r="D6" i="13"/>
  <c r="B64" i="13"/>
  <c r="B59" i="13"/>
  <c r="B54" i="13"/>
  <c r="B49" i="13"/>
  <c r="B44" i="13"/>
  <c r="B39" i="13"/>
  <c r="B32" i="13"/>
  <c r="B27" i="13"/>
  <c r="B22" i="13"/>
  <c r="B11" i="13"/>
  <c r="B6" i="13"/>
  <c r="L53" i="12"/>
  <c r="B38" i="12"/>
  <c r="D38" i="12"/>
  <c r="L38" i="12"/>
  <c r="F38" i="12"/>
  <c r="N69" i="12"/>
  <c r="L69" i="12"/>
  <c r="L31" i="12"/>
  <c r="L70" i="12"/>
  <c r="J69" i="12"/>
  <c r="J31" i="12"/>
  <c r="J70" i="12"/>
  <c r="H69" i="12"/>
  <c r="H31" i="12"/>
  <c r="H70" i="12"/>
  <c r="F69" i="12"/>
  <c r="D69" i="12"/>
  <c r="D31" i="12"/>
  <c r="D70" i="12"/>
  <c r="B69" i="12"/>
  <c r="B31" i="12"/>
  <c r="B70" i="12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T41" i="12"/>
  <c r="T40" i="12"/>
  <c r="T39" i="12"/>
  <c r="N38" i="12"/>
  <c r="J38" i="12"/>
  <c r="H38" i="12"/>
  <c r="O35" i="12"/>
  <c r="R35" i="12"/>
  <c r="T35" i="12"/>
  <c r="T33" i="12"/>
  <c r="T32" i="12"/>
  <c r="N31" i="12"/>
  <c r="F31" i="12"/>
  <c r="O28" i="12"/>
  <c r="R28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3" i="12"/>
  <c r="R53" i="12"/>
  <c r="O51" i="12"/>
  <c r="R5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3" i="12"/>
  <c r="R3" i="12"/>
  <c r="O6" i="12"/>
  <c r="R6" i="12"/>
  <c r="O12" i="12"/>
  <c r="R12" i="12"/>
  <c r="O13" i="12"/>
  <c r="R13" i="12"/>
  <c r="O16" i="12"/>
  <c r="R16" i="12"/>
  <c r="O33" i="12"/>
  <c r="R33" i="12"/>
  <c r="O38" i="12"/>
  <c r="R38" i="12"/>
  <c r="O54" i="12"/>
  <c r="R54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O20" i="12"/>
  <c r="R20" i="12"/>
  <c r="O21" i="12"/>
  <c r="R21" i="12"/>
  <c r="O45" i="12"/>
  <c r="R45" i="12"/>
  <c r="O46" i="12"/>
  <c r="R46" i="12"/>
  <c r="O48" i="12"/>
  <c r="R48" i="12"/>
  <c r="O49" i="12"/>
  <c r="R49" i="12"/>
  <c r="O47" i="12"/>
  <c r="R47" i="12"/>
  <c r="O41" i="12"/>
  <c r="R41" i="12"/>
  <c r="O42" i="12"/>
  <c r="R42" i="12"/>
  <c r="O43" i="12"/>
  <c r="R43" i="12"/>
  <c r="O40" i="12"/>
  <c r="R40" i="12"/>
  <c r="O44" i="12"/>
  <c r="R44" i="12"/>
  <c r="O55" i="12"/>
  <c r="R55" i="12"/>
  <c r="R66" i="12"/>
  <c r="O56" i="12"/>
  <c r="R56" i="12"/>
  <c r="R67" i="12"/>
  <c r="O57" i="12"/>
  <c r="R57" i="12"/>
  <c r="R68" i="12"/>
  <c r="O58" i="12"/>
  <c r="R58" i="12"/>
  <c r="R69" i="12"/>
  <c r="O59" i="12"/>
  <c r="R59" i="12"/>
  <c r="R70" i="12"/>
  <c r="U66" i="12"/>
  <c r="U70" i="12"/>
  <c r="U69" i="12"/>
  <c r="U67" i="12"/>
</calcChain>
</file>

<file path=xl/sharedStrings.xml><?xml version="1.0" encoding="utf-8"?>
<sst xmlns="http://schemas.openxmlformats.org/spreadsheetml/2006/main" count="1554" uniqueCount="47">
  <si>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</si>
  <si>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</si>
  <si>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</si>
  <si>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</si>
  <si>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</si>
  <si>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</si>
  <si>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</si>
  <si>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</si>
  <si>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</si>
  <si>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</si>
  <si>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</si>
  <si>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</si>
  <si>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</si>
  <si>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</si>
  <si>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</si>
  <si>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</si>
  <si>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</si>
  <si>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</si>
  <si>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</si>
  <si>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</si>
  <si>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</si>
  <si>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</si>
  <si>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</si>
  <si>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</si>
  <si>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</si>
  <si>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</si>
  <si>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</si>
  <si>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</si>
  <si>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</si>
  <si>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</si>
  <si>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</si>
  <si>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</si>
  <si>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</si>
  <si>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</si>
  <si>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</si>
  <si>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</si>
  <si>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</si>
  <si>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</si>
  <si>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</si>
  <si>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</si>
  <si>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</si>
  <si>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</si>
  <si>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</si>
  <si>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</si>
  <si>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</si>
  <si>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</si>
  <si>
    <t xml:space="preserve">ADJUST FROM NPIP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</si>
</sst>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42944"/>
        <c:axId val="94834896"/>
      </c:lineChart>
      <c:catAx>
        <c:axId val="1937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34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483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42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57600"/>
        <c:axId val="141655952"/>
      </c:lineChart>
      <c:catAx>
        <c:axId val="19455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655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65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557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33744"/>
        <c:axId val="196043336"/>
      </c:lineChart>
      <c:catAx>
        <c:axId val="19613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043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6043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33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14272"/>
        <c:axId val="196123392"/>
      </c:lineChart>
      <c:catAx>
        <c:axId val="1960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2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612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014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12824"/>
        <c:axId val="193084720"/>
      </c:lineChart>
      <c:catAx>
        <c:axId val="19601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84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08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012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85896"/>
        <c:axId val="193085112"/>
      </c:lineChart>
      <c:catAx>
        <c:axId val="19308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85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085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85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84328"/>
        <c:axId val="196190464"/>
      </c:lineChart>
      <c:dateAx>
        <c:axId val="1930843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9046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9619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84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91248"/>
        <c:axId val="196191640"/>
      </c:lineChart>
      <c:dateAx>
        <c:axId val="196191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916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6191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91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92424"/>
        <c:axId val="196192816"/>
      </c:lineChart>
      <c:dateAx>
        <c:axId val="196192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9281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9619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92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zoomScaleNormal="100" workbookViewId="0">
      <selection activeCell="N27" sqref="N27"/>
    </sheetView>
  </sheetViews>
  <sheetFormatPr defaultRowHeight="12.75" x14ac:dyDescent="0.2"/>
  <cols>
    <col min="1" max="1" width="23.85546875" customWidth="1"/>
    <col min="2" max="2" width="13.85546875" customWidth="1"/>
    <col min="3" max="3" width="5.28515625" customWidth="1"/>
    <col min="4" max="4" width="13.85546875" customWidth="1"/>
    <col min="5" max="5" width="3.5703125" customWidth="1"/>
    <col min="6" max="6" width="16.28515625" customWidth="1"/>
    <col min="7" max="7" width="2.5703125" customWidth="1"/>
    <col min="8" max="8" width="13.28515625" customWidth="1"/>
    <col min="9" max="9" width="1.85546875" customWidth="1"/>
    <col min="10" max="10" width="11.28515625" customWidth="1"/>
    <col min="11" max="11" width="3" customWidth="1"/>
    <col min="12" max="12" width="14.7109375" customWidth="1"/>
    <col min="13" max="13" width="2.85546875" customWidth="1"/>
    <col min="14" max="14" width="14.140625" customWidth="1"/>
    <col min="15" max="15" width="11.140625" customWidth="1"/>
    <col min="17" max="17" width="11.5703125" customWidth="1"/>
  </cols>
  <sheetData>
    <row r="1" spans="1:19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19" x14ac:dyDescent="0.2">
      <c r="A2" s="4">
        <v>42917</v>
      </c>
    </row>
    <row r="3" spans="1:19" x14ac:dyDescent="0.2">
      <c r="A3" s="1" t="s">
        <v>7</v>
      </c>
      <c r="B3" s="3">
        <v>504944.67</v>
      </c>
      <c r="C3" s="3"/>
      <c r="D3" s="3">
        <v>947973.94</v>
      </c>
      <c r="E3" s="3"/>
      <c r="F3" s="3">
        <v>218509.66</v>
      </c>
      <c r="G3" s="3"/>
      <c r="H3" s="3">
        <v>157477.82</v>
      </c>
      <c r="I3" s="3"/>
      <c r="J3" s="3">
        <v>0</v>
      </c>
      <c r="K3" s="3"/>
      <c r="L3" s="3">
        <v>41632.160000000003</v>
      </c>
      <c r="M3" s="3"/>
      <c r="N3" s="3">
        <v>4404.63</v>
      </c>
    </row>
    <row r="4" spans="1:19" x14ac:dyDescent="0.2">
      <c r="A4" s="5" t="s">
        <v>8</v>
      </c>
      <c r="B4" s="3">
        <v>122504.43</v>
      </c>
      <c r="C4" s="3"/>
      <c r="D4" s="3">
        <v>1687.63</v>
      </c>
      <c r="E4" s="3"/>
      <c r="F4" s="3">
        <v>1175.79</v>
      </c>
      <c r="G4" s="3"/>
      <c r="H4" s="3">
        <v>0</v>
      </c>
      <c r="I4" s="3"/>
      <c r="J4" s="3">
        <v>0</v>
      </c>
      <c r="K4" s="3"/>
      <c r="L4" s="3">
        <v>0</v>
      </c>
      <c r="M4" s="3"/>
      <c r="N4" s="3">
        <v>0</v>
      </c>
    </row>
    <row r="5" spans="1:19" x14ac:dyDescent="0.2">
      <c r="A5" s="5" t="s">
        <v>9</v>
      </c>
      <c r="B5" s="3">
        <v>221543.71</v>
      </c>
      <c r="C5" s="3"/>
      <c r="D5" s="3">
        <v>243389.28</v>
      </c>
      <c r="E5" s="3"/>
      <c r="F5" s="3">
        <v>34706.6</v>
      </c>
      <c r="G5" s="3"/>
      <c r="H5" s="3">
        <v>17500</v>
      </c>
      <c r="I5" s="3"/>
      <c r="J5" s="3">
        <v>0</v>
      </c>
      <c r="K5" s="3"/>
      <c r="L5" s="3">
        <v>8159.68</v>
      </c>
      <c r="M5" s="3"/>
      <c r="N5" s="3">
        <v>2077.34</v>
      </c>
    </row>
    <row r="6" spans="1:19" x14ac:dyDescent="0.2">
      <c r="A6" s="1" t="s">
        <v>10</v>
      </c>
      <c r="B6" s="3">
        <f>SUM(B3+B4-B5)</f>
        <v>405905.39</v>
      </c>
      <c r="C6" s="3"/>
      <c r="D6" s="3">
        <f>SUM(D3+D4-D5)</f>
        <v>706272.28999999992</v>
      </c>
      <c r="E6" s="3"/>
      <c r="F6" s="3">
        <f>SUM(F3+F4-F5)</f>
        <v>184978.85</v>
      </c>
      <c r="G6" s="3"/>
      <c r="H6" s="3">
        <f>SUM(H3+H4-H5)</f>
        <v>139977.82</v>
      </c>
      <c r="I6" s="3"/>
      <c r="J6" s="3">
        <f>SUM(J3+J4-J5)</f>
        <v>0</v>
      </c>
      <c r="K6" s="3"/>
      <c r="L6" s="3">
        <f>SUM(L3+L4-L5)</f>
        <v>33472.480000000003</v>
      </c>
      <c r="M6" s="3"/>
      <c r="N6" s="3">
        <f>SUM(N3+N4-N5)</f>
        <v>2327.29</v>
      </c>
    </row>
    <row r="7" spans="1:19" x14ac:dyDescent="0.2">
      <c r="A7" s="4">
        <v>42948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9" x14ac:dyDescent="0.2">
      <c r="A8" s="1" t="s">
        <v>7</v>
      </c>
      <c r="B8" s="3">
        <v>405905.39</v>
      </c>
      <c r="C8" s="3"/>
      <c r="D8" s="3">
        <v>706272.29</v>
      </c>
      <c r="E8" s="3"/>
      <c r="F8" s="3">
        <v>184978.85</v>
      </c>
      <c r="G8" s="3"/>
      <c r="H8" s="3">
        <v>139977.82</v>
      </c>
      <c r="I8" s="3"/>
      <c r="J8" s="3">
        <v>0</v>
      </c>
      <c r="K8" s="3"/>
      <c r="L8" s="3">
        <v>33472.480000000003</v>
      </c>
      <c r="M8" s="3"/>
      <c r="N8" s="3">
        <v>2327.29</v>
      </c>
    </row>
    <row r="9" spans="1:19" x14ac:dyDescent="0.2">
      <c r="A9" s="5" t="s">
        <v>8</v>
      </c>
      <c r="B9" s="3">
        <v>112853.01</v>
      </c>
      <c r="C9" s="3"/>
      <c r="D9" s="3">
        <v>1631.01</v>
      </c>
      <c r="E9" s="3"/>
      <c r="F9" s="3">
        <v>1050.8800000000001</v>
      </c>
      <c r="G9" s="3"/>
      <c r="H9" s="3">
        <v>0.89</v>
      </c>
      <c r="I9" s="3"/>
      <c r="J9" s="3">
        <v>0</v>
      </c>
      <c r="K9" s="3"/>
      <c r="L9" s="3">
        <v>16891.2</v>
      </c>
      <c r="M9" s="3"/>
      <c r="N9" s="3">
        <v>0</v>
      </c>
    </row>
    <row r="10" spans="1:19" x14ac:dyDescent="0.2">
      <c r="A10" s="5" t="s">
        <v>9</v>
      </c>
      <c r="B10" s="3">
        <v>232426.15</v>
      </c>
      <c r="C10" s="3"/>
      <c r="D10" s="3">
        <v>117351.12</v>
      </c>
      <c r="E10" s="3"/>
      <c r="F10" s="3">
        <v>26603.58</v>
      </c>
      <c r="G10" s="3"/>
      <c r="H10" s="3">
        <v>0</v>
      </c>
      <c r="I10" s="3"/>
      <c r="J10" s="3">
        <v>0</v>
      </c>
      <c r="K10" s="3"/>
      <c r="L10" s="3">
        <v>14050.76</v>
      </c>
      <c r="M10" s="3"/>
      <c r="N10" s="3">
        <v>1193.33</v>
      </c>
    </row>
    <row r="11" spans="1:19" x14ac:dyDescent="0.2">
      <c r="A11" s="1" t="s">
        <v>10</v>
      </c>
      <c r="B11" s="3">
        <f>SUM(B8+B9-B10)</f>
        <v>286332.25</v>
      </c>
      <c r="C11" s="3"/>
      <c r="D11" s="3">
        <f>SUM(D8+D9-D10)</f>
        <v>590552.18000000005</v>
      </c>
      <c r="E11" s="3"/>
      <c r="F11" s="3">
        <f>SUM(F8+F9-F10)</f>
        <v>159426.15000000002</v>
      </c>
      <c r="G11" s="3"/>
      <c r="H11" s="3">
        <f>SUM(H8+H9-H10)</f>
        <v>139978.71000000002</v>
      </c>
      <c r="I11" s="3"/>
      <c r="J11" s="3">
        <f>SUM(J8+J9-J10)</f>
        <v>0</v>
      </c>
      <c r="K11" s="3"/>
      <c r="L11" s="3">
        <f>SUM(L8+L9-L10)</f>
        <v>36312.920000000006</v>
      </c>
      <c r="M11" s="3"/>
      <c r="N11" s="3">
        <f>SUM(N8+N9-N10)</f>
        <v>1133.96</v>
      </c>
    </row>
    <row r="12" spans="1:19" x14ac:dyDescent="0.2">
      <c r="A12" s="4">
        <v>42979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9" x14ac:dyDescent="0.2">
      <c r="A13" s="1" t="s">
        <v>7</v>
      </c>
      <c r="B13" s="3">
        <v>286332.25</v>
      </c>
      <c r="C13" s="3"/>
      <c r="D13" s="3">
        <v>590552.18000000005</v>
      </c>
      <c r="E13" s="3"/>
      <c r="F13" s="3">
        <v>159426.15</v>
      </c>
      <c r="G13" s="3"/>
      <c r="H13" s="3">
        <v>139978.71</v>
      </c>
      <c r="I13" s="3"/>
      <c r="J13" s="3">
        <v>0</v>
      </c>
      <c r="K13" s="3"/>
      <c r="L13" s="3">
        <v>36312.92</v>
      </c>
      <c r="M13" s="3"/>
      <c r="N13" s="3">
        <v>1133.96</v>
      </c>
    </row>
    <row r="14" spans="1:19" x14ac:dyDescent="0.2">
      <c r="A14" s="1" t="s">
        <v>46</v>
      </c>
      <c r="B14" s="3">
        <v>45490.52</v>
      </c>
      <c r="C14" s="3"/>
      <c r="D14" s="3"/>
      <c r="E14" s="3"/>
      <c r="F14" s="3">
        <v>34824.07</v>
      </c>
      <c r="G14" s="3"/>
      <c r="H14" s="3"/>
      <c r="I14" s="3"/>
      <c r="J14" s="3">
        <v>0</v>
      </c>
      <c r="K14" s="3"/>
      <c r="L14" s="3">
        <v>10666.45</v>
      </c>
      <c r="M14" s="3"/>
      <c r="N14" s="3"/>
    </row>
    <row r="15" spans="1:19" x14ac:dyDescent="0.2">
      <c r="A15" s="5" t="s">
        <v>8</v>
      </c>
      <c r="B15" s="3">
        <v>55143.8</v>
      </c>
      <c r="C15" s="3"/>
      <c r="D15" s="3">
        <v>826.38</v>
      </c>
      <c r="E15" s="3"/>
      <c r="F15" s="3">
        <v>424.35</v>
      </c>
      <c r="G15" s="3"/>
      <c r="H15" s="3">
        <v>0</v>
      </c>
      <c r="I15" s="3"/>
      <c r="J15" s="3">
        <v>0</v>
      </c>
      <c r="K15" s="3"/>
      <c r="L15" s="3">
        <v>13810.39</v>
      </c>
      <c r="M15" s="3"/>
      <c r="N15" s="3">
        <v>0</v>
      </c>
    </row>
    <row r="16" spans="1:19" x14ac:dyDescent="0.2">
      <c r="A16" s="5" t="s">
        <v>9</v>
      </c>
      <c r="B16" s="3">
        <v>234318.36</v>
      </c>
      <c r="C16" s="3"/>
      <c r="D16" s="3">
        <v>2284.25</v>
      </c>
      <c r="E16" s="3"/>
      <c r="F16" s="3">
        <v>38956.42</v>
      </c>
      <c r="G16" s="3"/>
      <c r="H16" s="3">
        <v>0</v>
      </c>
      <c r="I16" s="3"/>
      <c r="J16" s="3">
        <v>0</v>
      </c>
      <c r="K16" s="3"/>
      <c r="L16" s="3">
        <v>24585.46</v>
      </c>
      <c r="M16" s="3"/>
      <c r="N16" s="3">
        <v>0</v>
      </c>
    </row>
    <row r="17" spans="1:14" x14ac:dyDescent="0.2">
      <c r="A17" s="1" t="s">
        <v>10</v>
      </c>
      <c r="B17" s="3">
        <f>SUM(B13+B14+B15-B16)</f>
        <v>152648.21000000002</v>
      </c>
      <c r="C17" s="3"/>
      <c r="D17" s="3">
        <f>SUM(D13+D15-D16)</f>
        <v>589094.31000000006</v>
      </c>
      <c r="E17" s="3"/>
      <c r="F17" s="3">
        <f>SUM(F13-F14+F15-F16)</f>
        <v>86070.01</v>
      </c>
      <c r="G17" s="3"/>
      <c r="H17" s="3">
        <f>SUM(H13+H15-H16)</f>
        <v>139978.71</v>
      </c>
      <c r="I17" s="3"/>
      <c r="J17" s="3">
        <f>SUM(J13+J15-J16)</f>
        <v>0</v>
      </c>
      <c r="K17" s="3"/>
      <c r="L17" s="3">
        <f>SUM(L13-L14+L15-L16)</f>
        <v>14871.400000000001</v>
      </c>
      <c r="M17" s="3"/>
      <c r="N17" s="3">
        <f>SUM(N13+N15-N16)</f>
        <v>1133.96</v>
      </c>
    </row>
    <row r="18" spans="1:14" x14ac:dyDescent="0.2">
      <c r="A18" s="4">
        <v>43009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" t="s">
        <v>7</v>
      </c>
      <c r="B19" s="3">
        <v>152648.21</v>
      </c>
      <c r="C19" s="3"/>
      <c r="D19" s="3">
        <v>589094.31000000006</v>
      </c>
      <c r="E19" s="3"/>
      <c r="F19" s="3">
        <v>86070.01</v>
      </c>
      <c r="G19" s="3"/>
      <c r="H19" s="3">
        <v>139978.71</v>
      </c>
      <c r="I19" s="3"/>
      <c r="J19" s="3">
        <v>0</v>
      </c>
      <c r="K19" s="3"/>
      <c r="L19" s="3">
        <v>14871.4</v>
      </c>
      <c r="M19" s="3"/>
      <c r="N19" s="3">
        <v>1133.96</v>
      </c>
    </row>
    <row r="20" spans="1:14" x14ac:dyDescent="0.2">
      <c r="A20" s="5" t="s">
        <v>8</v>
      </c>
      <c r="B20" s="3">
        <v>192623.65</v>
      </c>
      <c r="C20" s="3"/>
      <c r="D20" s="3">
        <v>6401</v>
      </c>
      <c r="E20" s="3"/>
      <c r="F20" s="3">
        <v>3730.96</v>
      </c>
      <c r="G20" s="3"/>
      <c r="H20" s="3">
        <v>0</v>
      </c>
      <c r="I20" s="3"/>
      <c r="J20" s="3">
        <v>0</v>
      </c>
      <c r="K20" s="3"/>
      <c r="L20" s="3">
        <v>26442.45</v>
      </c>
      <c r="M20" s="3"/>
      <c r="N20" s="3">
        <v>0</v>
      </c>
    </row>
    <row r="21" spans="1:14" x14ac:dyDescent="0.2">
      <c r="A21" s="5" t="s">
        <v>9</v>
      </c>
      <c r="B21" s="3">
        <v>236881.13</v>
      </c>
      <c r="C21" s="3"/>
      <c r="D21" s="3">
        <v>9337.32</v>
      </c>
      <c r="E21" s="3"/>
      <c r="F21" s="3">
        <v>50049.69</v>
      </c>
      <c r="G21" s="3"/>
      <c r="H21" s="3">
        <v>0</v>
      </c>
      <c r="I21" s="3"/>
      <c r="J21" s="3">
        <v>0</v>
      </c>
      <c r="K21" s="3"/>
      <c r="L21" s="3">
        <v>17204.39</v>
      </c>
      <c r="M21" s="3"/>
      <c r="N21" s="3">
        <v>0</v>
      </c>
    </row>
    <row r="22" spans="1:14" x14ac:dyDescent="0.2">
      <c r="A22" s="1" t="s">
        <v>10</v>
      </c>
      <c r="B22" s="3">
        <f>SUM(B19+B20-B21)</f>
        <v>108390.72999999998</v>
      </c>
      <c r="C22" s="3"/>
      <c r="D22" s="3">
        <f>SUM(D19+D20-D21)</f>
        <v>586157.99000000011</v>
      </c>
      <c r="E22" s="3"/>
      <c r="F22" s="3">
        <f>SUM(F19+F20-F21)</f>
        <v>39751.279999999999</v>
      </c>
      <c r="G22" s="3"/>
      <c r="H22" s="3">
        <f>SUM(H19+H20-H21)</f>
        <v>139978.71</v>
      </c>
      <c r="I22" s="3"/>
      <c r="J22" s="3">
        <f>SUM(J19+J20-J21)</f>
        <v>0</v>
      </c>
      <c r="K22" s="3"/>
      <c r="L22" s="3">
        <f>SUM(L19+L20-L21)</f>
        <v>24109.46</v>
      </c>
      <c r="M22" s="3"/>
      <c r="N22" s="3">
        <f>SUM(N19+N20-N21)</f>
        <v>1133.96</v>
      </c>
    </row>
    <row r="23" spans="1:14" x14ac:dyDescent="0.2">
      <c r="A23" s="4">
        <v>43040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1" t="s">
        <v>7</v>
      </c>
      <c r="B24" s="3">
        <v>108390.73</v>
      </c>
      <c r="C24" s="3"/>
      <c r="D24" s="3">
        <v>586157.99</v>
      </c>
      <c r="E24" s="3"/>
      <c r="F24" s="3">
        <v>39751.279999999999</v>
      </c>
      <c r="G24" s="3"/>
      <c r="H24" s="3">
        <v>139978.71</v>
      </c>
      <c r="I24" s="3"/>
      <c r="J24" s="3">
        <v>0</v>
      </c>
      <c r="K24" s="3"/>
      <c r="L24" s="3">
        <v>24109.46</v>
      </c>
      <c r="M24" s="3"/>
      <c r="N24" s="3">
        <v>1133.96</v>
      </c>
    </row>
    <row r="25" spans="1:14" x14ac:dyDescent="0.2">
      <c r="A25" s="5" t="s">
        <v>8</v>
      </c>
      <c r="B25" s="3">
        <v>724434.8</v>
      </c>
      <c r="C25" s="3"/>
      <c r="D25" s="3">
        <v>404813.98</v>
      </c>
      <c r="E25" s="3"/>
      <c r="F25" s="3">
        <v>230470.56</v>
      </c>
      <c r="G25" s="3"/>
      <c r="H25" s="3">
        <v>0</v>
      </c>
      <c r="I25" s="3"/>
      <c r="J25" s="3">
        <v>0</v>
      </c>
      <c r="K25" s="3"/>
      <c r="L25" s="3">
        <v>21480.27</v>
      </c>
      <c r="M25" s="3"/>
      <c r="N25" s="3">
        <v>0</v>
      </c>
    </row>
    <row r="26" spans="1:14" x14ac:dyDescent="0.2">
      <c r="A26" s="5" t="s">
        <v>9</v>
      </c>
      <c r="B26" s="3">
        <v>287257.82</v>
      </c>
      <c r="C26" s="3"/>
      <c r="D26" s="3">
        <v>309164.65999999997</v>
      </c>
      <c r="E26" s="3"/>
      <c r="F26" s="3">
        <v>40242.620000000003</v>
      </c>
      <c r="G26" s="3"/>
      <c r="H26" s="3">
        <v>0</v>
      </c>
      <c r="I26" s="3"/>
      <c r="J26" s="3">
        <v>0</v>
      </c>
      <c r="K26" s="3"/>
      <c r="L26" s="3">
        <v>16503.96</v>
      </c>
      <c r="M26" s="3"/>
      <c r="N26" s="3">
        <v>0</v>
      </c>
    </row>
    <row r="27" spans="1:14" x14ac:dyDescent="0.2">
      <c r="A27" s="1" t="s">
        <v>10</v>
      </c>
      <c r="B27" s="3">
        <f>SUM(B24+B25-B26)</f>
        <v>545567.71</v>
      </c>
      <c r="C27" s="3"/>
      <c r="D27" s="3">
        <f>SUM(D24+D25-D26)</f>
        <v>681807.31</v>
      </c>
      <c r="E27" s="3"/>
      <c r="F27" s="3">
        <f>SUM(F24+F25-F26)</f>
        <v>229979.21999999997</v>
      </c>
      <c r="G27" s="3"/>
      <c r="H27" s="3">
        <f>SUM(H24+H25-H26)</f>
        <v>139978.71</v>
      </c>
      <c r="I27" s="3"/>
      <c r="J27" s="3">
        <f>SUM(J24+J25-J26)</f>
        <v>0</v>
      </c>
      <c r="K27" s="3"/>
      <c r="L27" s="3">
        <f>SUM(L24+L25-L26)</f>
        <v>29085.769999999997</v>
      </c>
      <c r="M27" s="3"/>
      <c r="N27" s="3">
        <f>SUM(N24+N25-N26)</f>
        <v>1133.96</v>
      </c>
    </row>
    <row r="28" spans="1:14" x14ac:dyDescent="0.2">
      <c r="A28" s="4">
        <v>43070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1" t="s">
        <v>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5" t="s">
        <v>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">
      <c r="A31" s="5" t="s">
        <v>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1" t="s">
        <v>10</v>
      </c>
      <c r="B32" s="3">
        <f>SUM(B29+B30-B31)</f>
        <v>0</v>
      </c>
      <c r="C32" s="3"/>
      <c r="D32" s="3">
        <f>SUM(D29+D30-D31)</f>
        <v>0</v>
      </c>
      <c r="E32" s="3"/>
      <c r="F32" s="3">
        <f>SUM(F29+F30-F31)</f>
        <v>0</v>
      </c>
      <c r="G32" s="3"/>
      <c r="H32" s="3">
        <f>SUM(H29+H30-H31)</f>
        <v>0</v>
      </c>
      <c r="I32" s="3"/>
      <c r="J32" s="3">
        <f>SUM(J29+J30-J31)</f>
        <v>0</v>
      </c>
      <c r="K32" s="3"/>
      <c r="L32" s="3">
        <f>SUM(L29+L30-L31)</f>
        <v>0</v>
      </c>
      <c r="M32" s="3"/>
      <c r="N32" s="3">
        <f>SUM(N29+N30-N31)</f>
        <v>0</v>
      </c>
    </row>
    <row r="33" spans="1:14" x14ac:dyDescent="0.2">
      <c r="A33" s="4">
        <v>43101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1" t="s">
        <v>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5" t="s">
        <v>44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5" t="s">
        <v>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5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5" t="s">
        <v>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1" t="s">
        <v>10</v>
      </c>
      <c r="B39" s="3">
        <f>SUM(B36+B37-B38)</f>
        <v>0</v>
      </c>
      <c r="C39" s="3"/>
      <c r="D39" s="3">
        <f>SUM(D36+D37-D38)</f>
        <v>0</v>
      </c>
      <c r="E39" s="3"/>
      <c r="F39" s="3">
        <f>SUM(F36+F37-F38)</f>
        <v>0</v>
      </c>
      <c r="G39" s="3"/>
      <c r="H39" s="3">
        <f>SUM(H36+H37-H38)</f>
        <v>0</v>
      </c>
      <c r="I39" s="3"/>
      <c r="J39" s="3">
        <f>SUM(J36+J37-J38)</f>
        <v>0</v>
      </c>
      <c r="K39" s="3"/>
      <c r="L39" s="3">
        <f>SUM(L36+L37-L38)</f>
        <v>0</v>
      </c>
      <c r="M39" s="3"/>
      <c r="N39" s="3">
        <f>SUM(N36+N37-N38)</f>
        <v>0</v>
      </c>
    </row>
    <row r="40" spans="1:14" x14ac:dyDescent="0.2">
      <c r="A40" s="4">
        <v>43132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1" t="s">
        <v>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5" t="s">
        <v>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5" t="s">
        <v>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1" t="s">
        <v>10</v>
      </c>
      <c r="B44" s="3">
        <f>SUM(B41+B42-B43)</f>
        <v>0</v>
      </c>
      <c r="C44" s="3"/>
      <c r="D44" s="3">
        <f>SUM(D41+D42-D43)</f>
        <v>0</v>
      </c>
      <c r="E44" s="3"/>
      <c r="F44" s="3">
        <f>SUM(F41+F42-F43)</f>
        <v>0</v>
      </c>
      <c r="G44" s="3"/>
      <c r="H44" s="3">
        <f>SUM(H41+H42-H43)</f>
        <v>0</v>
      </c>
      <c r="I44" s="3"/>
      <c r="J44" s="3">
        <f>SUM(J41+J42-J43)</f>
        <v>0</v>
      </c>
      <c r="K44" s="3"/>
      <c r="L44" s="3">
        <f>SUM(L41+L42-L43)</f>
        <v>0</v>
      </c>
      <c r="M44" s="3"/>
      <c r="N44" s="3">
        <f>SUM(N41+N42-N43)</f>
        <v>0</v>
      </c>
    </row>
    <row r="45" spans="1:14" x14ac:dyDescent="0.2">
      <c r="A45" s="4">
        <v>43160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1" t="s">
        <v>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">
      <c r="A47" s="5" t="s">
        <v>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">
      <c r="A48" s="5" t="s">
        <v>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1" t="s">
        <v>10</v>
      </c>
      <c r="B49" s="3">
        <f>SUM(B46+B47-B48)</f>
        <v>0</v>
      </c>
      <c r="C49" s="3"/>
      <c r="D49" s="3">
        <f>SUM(D46+D47-D48)</f>
        <v>0</v>
      </c>
      <c r="E49" s="3"/>
      <c r="F49" s="3">
        <f>SUM(F46+F47-F48)</f>
        <v>0</v>
      </c>
      <c r="G49" s="3"/>
      <c r="H49" s="3">
        <f>SUM(H46+H47-H48)</f>
        <v>0</v>
      </c>
      <c r="I49" s="3"/>
      <c r="J49" s="3">
        <f>SUM(J46+J47-J48)</f>
        <v>0</v>
      </c>
      <c r="K49" s="3"/>
      <c r="L49" s="3">
        <f>SUM(L46+L47-L48)</f>
        <v>0</v>
      </c>
      <c r="M49" s="3"/>
      <c r="N49" s="3">
        <f>SUM(N46+N47-N48)</f>
        <v>0</v>
      </c>
    </row>
    <row r="50" spans="1:14" x14ac:dyDescent="0.2">
      <c r="A50" s="4">
        <v>43191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1" t="s">
        <v>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5" t="s">
        <v>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">
      <c r="A53" s="5" t="s">
        <v>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1" t="s">
        <v>10</v>
      </c>
      <c r="B54" s="3">
        <f>SUM(B51+B52-B53)</f>
        <v>0</v>
      </c>
      <c r="C54" s="3"/>
      <c r="D54" s="3">
        <f>SUM(D51+D52-D53)</f>
        <v>0</v>
      </c>
      <c r="E54" s="3"/>
      <c r="F54" s="3">
        <f>SUM(F51+F52-F53)</f>
        <v>0</v>
      </c>
      <c r="G54" s="3"/>
      <c r="H54" s="3">
        <f>SUM(H51+H52-H53)</f>
        <v>0</v>
      </c>
      <c r="I54" s="3"/>
      <c r="J54" s="3">
        <f>SUM(J51+J52-J53)</f>
        <v>0</v>
      </c>
      <c r="K54" s="3"/>
      <c r="L54" s="3">
        <f>SUM(L51+L52-L53)</f>
        <v>0</v>
      </c>
      <c r="M54" s="3"/>
      <c r="N54" s="3">
        <f>SUM(N51+N52-N53)</f>
        <v>0</v>
      </c>
    </row>
    <row r="55" spans="1:14" x14ac:dyDescent="0.2">
      <c r="A55" s="4">
        <v>43221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" t="s">
        <v>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">
      <c r="A57" s="5" t="s">
        <v>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">
      <c r="A58" s="5" t="s">
        <v>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1" t="s">
        <v>10</v>
      </c>
      <c r="B59" s="3">
        <f>SUM(B56+B57-B58)</f>
        <v>0</v>
      </c>
      <c r="C59" s="3"/>
      <c r="D59" s="3">
        <f>SUM(D56+D57-D58)</f>
        <v>0</v>
      </c>
      <c r="E59" s="3"/>
      <c r="F59" s="3">
        <f>SUM(F56+F57-F58)</f>
        <v>0</v>
      </c>
      <c r="G59" s="3"/>
      <c r="H59" s="3">
        <f>SUM(H56+H57-H58)</f>
        <v>0</v>
      </c>
      <c r="I59" s="3"/>
      <c r="J59" s="3">
        <f>SUM(J56+J57-J58)</f>
        <v>0</v>
      </c>
      <c r="K59" s="3"/>
      <c r="L59" s="3">
        <f>SUM(L56+L57-L58)</f>
        <v>0</v>
      </c>
      <c r="M59" s="3"/>
      <c r="N59" s="3">
        <f>SUM(N56+N57-N58)</f>
        <v>0</v>
      </c>
    </row>
    <row r="60" spans="1:14" x14ac:dyDescent="0.2">
      <c r="A60" s="4">
        <v>43252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1" t="s">
        <v>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A62" s="5" t="s">
        <v>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">
      <c r="A63" s="5" t="s">
        <v>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1" t="s">
        <v>10</v>
      </c>
      <c r="B64" s="3">
        <f>SUM(B61+B62-B63)</f>
        <v>0</v>
      </c>
      <c r="C64" s="3"/>
      <c r="D64" s="3">
        <f>SUM(D61+D62-D63)</f>
        <v>0</v>
      </c>
      <c r="E64" s="3"/>
      <c r="F64" s="3">
        <f>SUM(F61+F62-F63)</f>
        <v>0</v>
      </c>
      <c r="G64" s="3"/>
      <c r="H64" s="3">
        <f>SUM(H61+H62-H63)</f>
        <v>0</v>
      </c>
      <c r="I64" s="3"/>
      <c r="J64" s="3">
        <f>SUM(J61+J62-J63)</f>
        <v>0</v>
      </c>
      <c r="K64" s="3"/>
      <c r="L64" s="3">
        <f>SUM(L61+L62-L63)</f>
        <v>0</v>
      </c>
      <c r="M64" s="3"/>
      <c r="N64" s="3">
        <f>SUM(N61+N62-N63)</f>
        <v>0</v>
      </c>
    </row>
    <row r="65" spans="1:14" x14ac:dyDescent="0.2">
      <c r="A65" s="5" t="s">
        <v>26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5" t="s">
        <v>43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1" t="s">
        <v>15</v>
      </c>
      <c r="B67" s="3">
        <f>SUM(B64:B66)</f>
        <v>0</v>
      </c>
      <c r="C67" s="3"/>
      <c r="D67" s="3">
        <f>SUM(D64:D66)</f>
        <v>0</v>
      </c>
      <c r="E67" s="3"/>
      <c r="F67" s="3">
        <f>SUM(F64:F66)</f>
        <v>0</v>
      </c>
      <c r="G67" s="3"/>
      <c r="H67" s="3">
        <f>SUM(H64:H66)</f>
        <v>0</v>
      </c>
      <c r="I67" s="3"/>
      <c r="J67" s="3">
        <f>SUM(J64:J66)</f>
        <v>0</v>
      </c>
      <c r="K67" s="3"/>
      <c r="L67" s="3">
        <f>SUM(L64:L66)</f>
        <v>0</v>
      </c>
      <c r="M67" s="3"/>
      <c r="N67" s="3">
        <f>SUM(N64:N66)</f>
        <v>0</v>
      </c>
    </row>
    <row r="68" spans="1:14" x14ac:dyDescent="0.2">
      <c r="A68" s="1" t="s">
        <v>11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B70" s="3">
        <f>SUM(B5,B10,B16,B21,B26,B31,B37,B43,B48,B53,B58,B63)</f>
        <v>1212427.17</v>
      </c>
      <c r="C70" s="3"/>
      <c r="D70" s="3">
        <f>SUM(D5,D10,D16,D21,D26,D31,D37,D43,D48,D53,D58,D63)</f>
        <v>681526.63</v>
      </c>
      <c r="E70" s="3"/>
      <c r="F70" s="3">
        <f>SUM(F5,F10,F16,F21,F26,F31,F37,F43,F48,F53,F58,F63)</f>
        <v>190558.91</v>
      </c>
      <c r="G70" s="3"/>
      <c r="H70" s="3">
        <f>SUM(H5,H10,H16,H21,H26,H31,H37,H43,H48,H53,H58,H63)</f>
        <v>17500</v>
      </c>
      <c r="I70" s="3"/>
      <c r="J70" s="3">
        <f>SUM(J5,J10,J16,J21,J26,J31,J37,J43,J48,J53,J58,J63)</f>
        <v>0</v>
      </c>
      <c r="K70" s="3"/>
      <c r="L70" s="3">
        <f>SUM(L5,L10,L16,L21,L26,L31,L37,L43,L48,L53,L58,L63)</f>
        <v>80504.25</v>
      </c>
      <c r="M70" s="3"/>
      <c r="N70" s="3">
        <f>SUM(N5,N10,N16,N21,N26,N31,N37,N43,N48,N53,N58,N63)</f>
        <v>3270.67</v>
      </c>
    </row>
    <row r="71" spans="1:14" x14ac:dyDescent="0.2">
      <c r="B71" s="15">
        <f>SUM(B32/B70)</f>
        <v>0</v>
      </c>
      <c r="D71" s="15">
        <f>SUM(D32/D70)</f>
        <v>0</v>
      </c>
      <c r="F71" s="15">
        <f>SUM(F32/F70)</f>
        <v>0</v>
      </c>
      <c r="H71" s="15">
        <f>SUM(H32/H70)</f>
        <v>0</v>
      </c>
      <c r="J71" s="15" t="e">
        <f>SUM(J32/J70)</f>
        <v>#DIV/0!</v>
      </c>
      <c r="L71" s="15">
        <f>SUM(L32/L70)</f>
        <v>0</v>
      </c>
      <c r="N71" s="15">
        <f>SUM(N32/N70)</f>
        <v>0</v>
      </c>
    </row>
  </sheetData>
  <pageMargins left="0.7" right="0.7" top="0.75" bottom="0.75" header="0.3" footer="0.3"/>
  <pageSetup scale="89" orientation="landscape" r:id="rId1"/>
  <rowBreaks count="1" manualBreakCount="1">
    <brk id="44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Normal="100" workbookViewId="0">
      <selection activeCell="B70" sqref="B70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Q3">
        <v>104.9</v>
      </c>
      <c r="R3" s="3">
        <f>SUM(O3*Q3)</f>
        <v>47.805195274390897</v>
      </c>
      <c r="S3">
        <v>258.04000000000002</v>
      </c>
      <c r="T3" s="3">
        <f>SUM(S3*0.34)</f>
        <v>87.73360000000001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Q4">
        <v>104.9</v>
      </c>
      <c r="R4" s="3">
        <f t="shared" ref="R4:R64" si="0">SUM(O4*Q4)</f>
        <v>31.527418605037557</v>
      </c>
      <c r="S4">
        <v>258.04000000000002</v>
      </c>
      <c r="T4" s="3">
        <f>SUM(S4*0.63)</f>
        <v>162.5652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Q5">
        <v>104.9</v>
      </c>
      <c r="R5" s="3">
        <f t="shared" si="0"/>
        <v>9.5372334840290982</v>
      </c>
      <c r="S5" t="s">
        <v>11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Q6">
        <v>104.9</v>
      </c>
      <c r="R6" s="3">
        <f t="shared" si="0"/>
        <v>10.123157243895941</v>
      </c>
      <c r="S6" t="s">
        <v>11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Q7">
        <v>104.9</v>
      </c>
      <c r="R7" s="3">
        <f t="shared" si="0"/>
        <v>5.9069953926465155</v>
      </c>
      <c r="S7">
        <v>258.04000000000002</v>
      </c>
      <c r="T7" s="3">
        <f>SUM(S7*0.03)</f>
        <v>7.7412000000000001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Q8">
        <v>77.27</v>
      </c>
      <c r="R8" s="3">
        <f t="shared" si="0"/>
        <v>32.837434280139533</v>
      </c>
      <c r="S8">
        <v>39.89</v>
      </c>
      <c r="T8" s="3">
        <f>SUM(S8*0.34)</f>
        <v>13.562600000000002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Q9">
        <v>77.27</v>
      </c>
      <c r="R9" s="3">
        <f t="shared" si="0"/>
        <v>22.899003458330128</v>
      </c>
      <c r="S9">
        <v>39.89</v>
      </c>
      <c r="T9" s="3">
        <f>SUM(S9*0.63)</f>
        <v>25.130700000000001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Q10">
        <v>77.27</v>
      </c>
      <c r="R10" s="3">
        <f t="shared" si="0"/>
        <v>6.658687098958521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Q11">
        <v>77.27</v>
      </c>
      <c r="R11" s="3">
        <f t="shared" si="0"/>
        <v>9.4013753575353523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Q12">
        <v>77.27</v>
      </c>
      <c r="R12" s="3">
        <f t="shared" si="0"/>
        <v>5.4734998050364503</v>
      </c>
      <c r="S12">
        <v>39.89</v>
      </c>
      <c r="T12" s="3">
        <f>SUM(S12*0.03)</f>
        <v>1.1966999999999999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Q13">
        <v>57.4</v>
      </c>
      <c r="R13" s="3">
        <f t="shared" si="0"/>
        <v>22.13991412519405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Q14">
        <v>57.4</v>
      </c>
      <c r="R14" s="3">
        <f t="shared" si="0"/>
        <v>19.308165773591959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Q15">
        <v>57.4</v>
      </c>
      <c r="R15" s="3">
        <f t="shared" si="0"/>
        <v>3.1020064688452291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Q16">
        <v>57.4</v>
      </c>
      <c r="R16" s="3">
        <f t="shared" si="0"/>
        <v>8.125543701795527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Q17">
        <v>57.4</v>
      </c>
      <c r="R17" s="3">
        <f t="shared" si="0"/>
        <v>4.7243699305732383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Q18">
        <v>45.1</v>
      </c>
      <c r="R18" s="3">
        <f t="shared" si="0"/>
        <v>8.4898817193288689</v>
      </c>
      <c r="S18">
        <v>30.08</v>
      </c>
      <c r="T18" s="3">
        <f>SUM(S18*0.34)</f>
        <v>10.2272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Q19">
        <v>45.1</v>
      </c>
      <c r="R19" s="3">
        <f t="shared" si="0"/>
        <v>22.060600032012502</v>
      </c>
      <c r="S19">
        <v>30.08</v>
      </c>
      <c r="T19" s="3">
        <f>SUM(S19*0.63)</f>
        <v>18.950399999999998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Q20">
        <v>45.1</v>
      </c>
      <c r="R20" s="3">
        <f t="shared" si="0"/>
        <v>-0.12997980922920824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Q21">
        <v>45.1</v>
      </c>
      <c r="R21" s="3">
        <f t="shared" si="0"/>
        <v>9.3044549912619789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Q22">
        <v>45.1</v>
      </c>
      <c r="R22" s="3">
        <f t="shared" si="0"/>
        <v>5.3750430666258646</v>
      </c>
      <c r="S22">
        <v>30.08</v>
      </c>
      <c r="T22" s="3">
        <f>SUM(S22*0.03)</f>
        <v>0.90239999999999987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Q23">
        <v>49.1</v>
      </c>
      <c r="R23" s="3">
        <f t="shared" si="0"/>
        <v>8.5225956713864441</v>
      </c>
      <c r="S23">
        <v>113.42</v>
      </c>
      <c r="T23" s="3">
        <f>SUM(S23*0.34)</f>
        <v>38.562800000000003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Q24">
        <v>49.1</v>
      </c>
      <c r="R24" s="3">
        <f t="shared" si="0"/>
        <v>25.462943487461583</v>
      </c>
      <c r="S24">
        <v>113.42</v>
      </c>
      <c r="T24" s="3">
        <f>SUM(S24*0.63)</f>
        <v>71.454599999999999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Q25">
        <v>49.1</v>
      </c>
      <c r="R25" s="3">
        <f t="shared" si="0"/>
        <v>4.9365552235739072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Q26">
        <v>49.1</v>
      </c>
      <c r="R26" s="3">
        <f t="shared" si="0"/>
        <v>6.9735083183404285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Q27">
        <v>49.1</v>
      </c>
      <c r="R27" s="3">
        <f t="shared" si="0"/>
        <v>3.2043972992376362</v>
      </c>
      <c r="S27">
        <v>113.42</v>
      </c>
      <c r="T27" s="3">
        <f>SUM(S27*0.03)</f>
        <v>3.4026000000000001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Q28">
        <v>82.82</v>
      </c>
      <c r="R28" s="3">
        <f t="shared" si="0"/>
        <v>27.165181088205276</v>
      </c>
      <c r="S28">
        <v>260.88</v>
      </c>
      <c r="T28" s="3">
        <f>SUM(S28*0.34)</f>
        <v>88.699200000000005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Q29">
        <v>82.82</v>
      </c>
      <c r="R29" s="3">
        <f t="shared" si="0"/>
        <v>30.593452550847463</v>
      </c>
      <c r="S29">
        <v>260.88</v>
      </c>
      <c r="T29" s="3">
        <f>SUM(S29*0.63)</f>
        <v>164.3544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Q30">
        <v>82.82</v>
      </c>
      <c r="R30" s="3">
        <f t="shared" si="0"/>
        <v>9.947492310011647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Q31">
        <v>82.82</v>
      </c>
      <c r="R31" s="3">
        <f t="shared" si="0"/>
        <v>10.718637761078821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Q32">
        <v>82.82</v>
      </c>
      <c r="R32" s="3">
        <f t="shared" si="0"/>
        <v>4.3952362898567809</v>
      </c>
      <c r="S32">
        <v>260.88</v>
      </c>
      <c r="T32" s="3">
        <f>SUM(S32*0.03)</f>
        <v>7.8263999999999996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Q33">
        <v>84.2</v>
      </c>
      <c r="R33" s="3">
        <f t="shared" si="0"/>
        <v>26.918153809986627</v>
      </c>
      <c r="S33">
        <v>40.33</v>
      </c>
      <c r="T33" s="3">
        <f>SUM(S33*0.34)</f>
        <v>13.712200000000001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S34" t="s">
        <v>11</v>
      </c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Q35">
        <v>84.2</v>
      </c>
      <c r="R35" s="3">
        <f t="shared" si="0"/>
        <v>30.156071713818093</v>
      </c>
      <c r="S35">
        <v>40.33</v>
      </c>
      <c r="T35" s="3">
        <f>SUM(S35*0.63)</f>
        <v>25.407899999999998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Q36">
        <v>84.2</v>
      </c>
      <c r="R36" s="3">
        <f t="shared" si="0"/>
        <v>9.0949923373962278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Q38">
        <v>84.2</v>
      </c>
      <c r="R38" s="3">
        <f t="shared" si="0"/>
        <v>12.81191917396216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Q39">
        <v>84.2</v>
      </c>
      <c r="R39" s="3">
        <f t="shared" si="0"/>
        <v>5.2188629648368998</v>
      </c>
      <c r="S39">
        <v>40.33</v>
      </c>
      <c r="T39" s="3">
        <f>SUM(S39*0.03)</f>
        <v>1.2099</v>
      </c>
    </row>
    <row r="40" spans="1:20" x14ac:dyDescent="0.2">
      <c r="A40" s="1" t="s">
        <v>7</v>
      </c>
      <c r="B40" s="3">
        <v>330780.28999999998</v>
      </c>
      <c r="C40" s="3"/>
      <c r="D40" s="3">
        <v>370569.03</v>
      </c>
      <c r="E40" s="3"/>
      <c r="F40" s="3">
        <v>111762.65</v>
      </c>
      <c r="G40" s="3"/>
      <c r="H40" s="3">
        <v>157437.63</v>
      </c>
      <c r="I40" s="3"/>
      <c r="J40" s="3">
        <v>64131.33</v>
      </c>
      <c r="K40" s="3"/>
      <c r="L40" s="3">
        <v>33174.26</v>
      </c>
      <c r="N40" s="3">
        <v>1091.53</v>
      </c>
      <c r="O40" s="14">
        <f>SUM(B43/(SUM(B43:J43)))</f>
        <v>0.25260094351414558</v>
      </c>
      <c r="P40" s="1" t="s">
        <v>16</v>
      </c>
      <c r="Q40">
        <v>64.87</v>
      </c>
      <c r="R40" s="3">
        <f t="shared" si="0"/>
        <v>16.386223205762626</v>
      </c>
      <c r="S40">
        <v>39.67</v>
      </c>
      <c r="T40" s="3">
        <f>SUM(S40*0.34)</f>
        <v>13.487800000000002</v>
      </c>
    </row>
    <row r="41" spans="1:20" x14ac:dyDescent="0.2">
      <c r="A41" s="5" t="s">
        <v>8</v>
      </c>
      <c r="B41" s="3">
        <v>130817.46</v>
      </c>
      <c r="C41" s="3"/>
      <c r="D41" s="3">
        <v>26890.28</v>
      </c>
      <c r="E41" s="3"/>
      <c r="F41" s="3">
        <v>15531.13</v>
      </c>
      <c r="G41" s="3"/>
      <c r="H41" s="3">
        <v>9.93</v>
      </c>
      <c r="I41" s="3"/>
      <c r="J41" s="3">
        <v>0</v>
      </c>
      <c r="K41" s="3"/>
      <c r="L41" s="3">
        <v>20491.59</v>
      </c>
      <c r="N41" s="3">
        <v>0</v>
      </c>
      <c r="O41" s="14">
        <f>SUM(D43/(SUM(B43:J43)))</f>
        <v>0.41348498571632492</v>
      </c>
      <c r="P41" s="1" t="s">
        <v>17</v>
      </c>
      <c r="Q41">
        <v>64.87</v>
      </c>
      <c r="R41" s="3">
        <f t="shared" si="0"/>
        <v>26.822771023417999</v>
      </c>
      <c r="S41">
        <v>39.67</v>
      </c>
      <c r="T41" s="3">
        <f>SUM(S41*0.63)</f>
        <v>24.992100000000001</v>
      </c>
    </row>
    <row r="42" spans="1:20" x14ac:dyDescent="0.2">
      <c r="A42" s="5" t="s">
        <v>9</v>
      </c>
      <c r="B42" s="3">
        <v>229254.95</v>
      </c>
      <c r="C42" s="3"/>
      <c r="D42" s="3">
        <v>17135.080000000002</v>
      </c>
      <c r="E42" s="3"/>
      <c r="F42" s="3">
        <v>41737.910000000003</v>
      </c>
      <c r="G42" s="3"/>
      <c r="H42" s="3">
        <v>0</v>
      </c>
      <c r="I42" s="3"/>
      <c r="J42" s="3">
        <v>0</v>
      </c>
      <c r="K42" s="3"/>
      <c r="L42" s="3">
        <v>14806.53</v>
      </c>
      <c r="N42" s="3">
        <v>0</v>
      </c>
      <c r="O42" s="14">
        <f>SUM(F43/(SUM(B43:J43)))</f>
        <v>9.3015550665540667E-2</v>
      </c>
      <c r="P42" s="1" t="s">
        <v>18</v>
      </c>
      <c r="Q42">
        <v>64.87</v>
      </c>
      <c r="R42" s="3">
        <f t="shared" si="0"/>
        <v>6.0339187716736236</v>
      </c>
    </row>
    <row r="43" spans="1:20" x14ac:dyDescent="0.2">
      <c r="A43" s="1" t="s">
        <v>10</v>
      </c>
      <c r="B43" s="3">
        <f>SUM(B40+B41-B42)</f>
        <v>232342.8</v>
      </c>
      <c r="C43" s="3"/>
      <c r="D43" s="3">
        <f>SUM(D40+D41-D42)</f>
        <v>380324.23000000004</v>
      </c>
      <c r="E43" s="3"/>
      <c r="F43" s="3">
        <f>SUM(F40+F41-F42)</f>
        <v>85555.87</v>
      </c>
      <c r="G43" s="3"/>
      <c r="H43" s="3">
        <f>SUM(H40+H41-H42)</f>
        <v>157447.56</v>
      </c>
      <c r="I43" s="3"/>
      <c r="J43" s="3">
        <f>SUM(J40+J41-J42)</f>
        <v>64131.33</v>
      </c>
      <c r="K43" s="3"/>
      <c r="L43" s="3">
        <f>SUM(L40+L41-L42)</f>
        <v>38859.320000000007</v>
      </c>
      <c r="N43" s="3">
        <f>SUM(N40+N41-N42)</f>
        <v>1091.53</v>
      </c>
      <c r="O43" s="14">
        <f>SUM(H43/(SUM(B43:J43)))</f>
        <v>0.17117553119786819</v>
      </c>
      <c r="P43" s="1" t="s">
        <v>19</v>
      </c>
      <c r="Q43">
        <v>64.87</v>
      </c>
      <c r="R43" s="3">
        <f t="shared" si="0"/>
        <v>11.104156708805711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>
        <f>SUM(J43/(SUM(B43:J43)))</f>
        <v>6.9722988906120748E-2</v>
      </c>
      <c r="P44" s="1" t="s">
        <v>20</v>
      </c>
      <c r="Q44">
        <v>64.87</v>
      </c>
      <c r="R44" s="3">
        <f t="shared" si="0"/>
        <v>4.522930290340053</v>
      </c>
      <c r="S44">
        <v>39.67</v>
      </c>
      <c r="T44" s="3">
        <f>SUM(S44*0.03)</f>
        <v>1.1900999999999999</v>
      </c>
    </row>
    <row r="45" spans="1:20" x14ac:dyDescent="0.2">
      <c r="A45" s="1" t="s">
        <v>7</v>
      </c>
      <c r="B45" s="3">
        <v>232342.8</v>
      </c>
      <c r="C45" s="3"/>
      <c r="D45" s="3">
        <v>380324.23</v>
      </c>
      <c r="E45" s="3"/>
      <c r="F45" s="3">
        <v>85555.87</v>
      </c>
      <c r="G45" s="3"/>
      <c r="H45" s="3">
        <v>157447.56</v>
      </c>
      <c r="I45" s="3"/>
      <c r="J45" s="3">
        <v>64131.33</v>
      </c>
      <c r="K45" s="3"/>
      <c r="L45" s="3">
        <v>38859.32</v>
      </c>
      <c r="N45" s="3">
        <v>1091.53</v>
      </c>
      <c r="O45" s="14">
        <f>SUM(B48/(SUM(B48:J48)))</f>
        <v>0.24252535102305786</v>
      </c>
      <c r="P45" s="1" t="s">
        <v>16</v>
      </c>
      <c r="Q45">
        <v>65.209999999999994</v>
      </c>
      <c r="R45" s="3">
        <f t="shared" si="0"/>
        <v>15.815078140213602</v>
      </c>
      <c r="S45">
        <v>29.92</v>
      </c>
      <c r="T45" s="3">
        <f>SUM(S45*0.34)</f>
        <v>10.172800000000001</v>
      </c>
    </row>
    <row r="46" spans="1:20" x14ac:dyDescent="0.2">
      <c r="A46" s="5" t="s">
        <v>8</v>
      </c>
      <c r="B46" s="3">
        <v>216586.64</v>
      </c>
      <c r="C46" s="3"/>
      <c r="D46" s="3">
        <v>12785.94</v>
      </c>
      <c r="E46" s="3"/>
      <c r="F46" s="3">
        <v>8783.24</v>
      </c>
      <c r="G46" s="3"/>
      <c r="H46" s="3">
        <v>0</v>
      </c>
      <c r="I46" s="3"/>
      <c r="J46" s="3">
        <v>0</v>
      </c>
      <c r="K46" s="3"/>
      <c r="L46" s="3">
        <v>21183.73</v>
      </c>
      <c r="N46" s="3">
        <v>0</v>
      </c>
      <c r="O46" s="14">
        <f>SUM(D48/(SUM(B48:J48)))</f>
        <v>0.44522509805097127</v>
      </c>
      <c r="P46" s="1" t="s">
        <v>17</v>
      </c>
      <c r="Q46">
        <v>65.209999999999994</v>
      </c>
      <c r="R46" s="3">
        <f t="shared" si="0"/>
        <v>29.033128643903833</v>
      </c>
      <c r="S46">
        <v>29.92</v>
      </c>
      <c r="T46" s="3">
        <f>SUM(S46*0.63)</f>
        <v>18.849600000000002</v>
      </c>
    </row>
    <row r="47" spans="1:20" x14ac:dyDescent="0.2">
      <c r="A47" s="5" t="s">
        <v>9</v>
      </c>
      <c r="B47" s="3">
        <v>235987.86</v>
      </c>
      <c r="C47" s="3"/>
      <c r="D47" s="3">
        <v>2194.6</v>
      </c>
      <c r="E47" s="3"/>
      <c r="F47" s="3">
        <v>41757.33</v>
      </c>
      <c r="G47" s="3"/>
      <c r="H47" s="3">
        <v>0</v>
      </c>
      <c r="I47" s="3"/>
      <c r="J47" s="3">
        <v>0</v>
      </c>
      <c r="K47" s="3"/>
      <c r="L47" s="3">
        <v>15650.4</v>
      </c>
      <c r="N47" s="3">
        <v>0</v>
      </c>
      <c r="O47" s="14">
        <f>SUM(F48/(SUM(B48:J48)))</f>
        <v>5.988691664595145E-2</v>
      </c>
      <c r="P47" s="1" t="s">
        <v>18</v>
      </c>
      <c r="Q47">
        <v>65.209999999999994</v>
      </c>
      <c r="R47" s="3">
        <f t="shared" si="0"/>
        <v>3.9052258344824935</v>
      </c>
    </row>
    <row r="48" spans="1:20" x14ac:dyDescent="0.2">
      <c r="A48" s="1" t="s">
        <v>10</v>
      </c>
      <c r="B48" s="3">
        <f>SUM(B45+B46-B47)</f>
        <v>212941.58000000002</v>
      </c>
      <c r="C48" s="3"/>
      <c r="D48" s="3">
        <f>SUM(D45+D46-D47)</f>
        <v>390915.57</v>
      </c>
      <c r="E48" s="3"/>
      <c r="F48" s="3">
        <f>SUM(F45+F46-F47)</f>
        <v>52581.78</v>
      </c>
      <c r="G48" s="3"/>
      <c r="H48" s="3">
        <f>SUM(H45+H46-H47)</f>
        <v>157447.56</v>
      </c>
      <c r="I48" s="3"/>
      <c r="J48" s="3">
        <f>SUM(J45+J46-J47)</f>
        <v>64131.33</v>
      </c>
      <c r="K48" s="3"/>
      <c r="L48" s="3">
        <f>SUM(L45+L46-L47)</f>
        <v>44392.65</v>
      </c>
      <c r="N48" s="3">
        <f>SUM(N45+N46-N47)</f>
        <v>1091.53</v>
      </c>
      <c r="O48" s="14">
        <f>SUM(H48/(SUM(B48:J48)))</f>
        <v>0.17932159964589331</v>
      </c>
      <c r="P48" s="1" t="s">
        <v>19</v>
      </c>
      <c r="Q48">
        <v>65.209999999999994</v>
      </c>
      <c r="R48" s="3">
        <f t="shared" si="0"/>
        <v>11.693561512908701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>
        <f>SUM(J48/(SUM(B48:J48)))</f>
        <v>7.3041034634126228E-2</v>
      </c>
      <c r="P49" s="1" t="s">
        <v>20</v>
      </c>
      <c r="Q49">
        <v>65.209999999999994</v>
      </c>
      <c r="R49" s="3">
        <f t="shared" si="0"/>
        <v>4.763005868491371</v>
      </c>
      <c r="S49">
        <v>29.92</v>
      </c>
      <c r="T49" s="3">
        <f>SUM(S49*0.03)</f>
        <v>0.89760000000000006</v>
      </c>
    </row>
    <row r="50" spans="1:20" x14ac:dyDescent="0.2">
      <c r="A50" s="1" t="s">
        <v>7</v>
      </c>
      <c r="B50" s="3">
        <v>212941.58</v>
      </c>
      <c r="C50" s="3"/>
      <c r="D50" s="3">
        <v>390915.57</v>
      </c>
      <c r="E50" s="3"/>
      <c r="F50" s="3">
        <v>52581.78</v>
      </c>
      <c r="G50" s="3"/>
      <c r="H50" s="3">
        <v>157447.56</v>
      </c>
      <c r="I50" s="3"/>
      <c r="J50" s="3">
        <v>64131.33</v>
      </c>
      <c r="K50" s="3"/>
      <c r="L50" s="3">
        <v>44392.65</v>
      </c>
      <c r="N50" s="3">
        <v>1091.53</v>
      </c>
      <c r="O50" s="14">
        <f>SUM(B53/(SUM(B53:J53)))</f>
        <v>3.8925267442999787E-3</v>
      </c>
      <c r="P50" s="1" t="s">
        <v>16</v>
      </c>
      <c r="Q50">
        <v>57.18</v>
      </c>
      <c r="R50" s="3">
        <f t="shared" si="0"/>
        <v>0.22257467923907279</v>
      </c>
      <c r="S50">
        <v>111.58</v>
      </c>
      <c r="T50" s="3">
        <f>SUM(S50*0.34)</f>
        <v>37.937200000000004</v>
      </c>
    </row>
    <row r="51" spans="1:20" x14ac:dyDescent="0.2">
      <c r="A51" s="5" t="s">
        <v>8</v>
      </c>
      <c r="B51" s="3">
        <v>21387.09</v>
      </c>
      <c r="C51" s="3"/>
      <c r="D51" s="3">
        <v>47565.19</v>
      </c>
      <c r="E51" s="3"/>
      <c r="F51" s="3">
        <v>15129.35</v>
      </c>
      <c r="G51" s="3"/>
      <c r="H51" s="3">
        <v>15.23</v>
      </c>
      <c r="I51" s="3"/>
      <c r="J51" s="3">
        <v>0</v>
      </c>
      <c r="K51" s="3"/>
      <c r="L51" s="3">
        <v>21210</v>
      </c>
      <c r="N51" s="3">
        <v>2115</v>
      </c>
      <c r="O51" s="14">
        <f>SUM(D53/(SUM(B53:J53)))</f>
        <v>0.62264091479623729</v>
      </c>
      <c r="P51" s="1" t="s">
        <v>17</v>
      </c>
      <c r="Q51">
        <v>57.18</v>
      </c>
      <c r="R51" s="3">
        <f t="shared" si="0"/>
        <v>35.602607508048848</v>
      </c>
      <c r="S51">
        <v>111.58</v>
      </c>
      <c r="T51" s="3">
        <f>SUM(S51*0.63)</f>
        <v>70.295400000000001</v>
      </c>
    </row>
    <row r="52" spans="1:20" x14ac:dyDescent="0.2">
      <c r="A52" s="5" t="s">
        <v>9</v>
      </c>
      <c r="B52" s="3">
        <v>231697.9</v>
      </c>
      <c r="C52" s="3"/>
      <c r="D52" s="3">
        <v>17667.97</v>
      </c>
      <c r="E52" s="3"/>
      <c r="F52" s="3">
        <v>36897.32</v>
      </c>
      <c r="G52" s="3"/>
      <c r="H52" s="3">
        <v>0</v>
      </c>
      <c r="I52" s="3"/>
      <c r="J52" s="3">
        <v>0</v>
      </c>
      <c r="K52" s="3"/>
      <c r="L52" s="3">
        <v>17471.259999999998</v>
      </c>
      <c r="N52" s="3">
        <v>0</v>
      </c>
      <c r="O52" s="14">
        <f>SUM(F53/(SUM(B53:J53)))</f>
        <v>4.5592575374806092E-2</v>
      </c>
      <c r="P52" s="1" t="s">
        <v>18</v>
      </c>
      <c r="Q52">
        <v>57.18</v>
      </c>
      <c r="R52" s="3">
        <f t="shared" si="0"/>
        <v>2.6069834599314121</v>
      </c>
    </row>
    <row r="53" spans="1:20" x14ac:dyDescent="0.2">
      <c r="A53" s="1" t="s">
        <v>10</v>
      </c>
      <c r="B53" s="3">
        <f>SUM(B50+B51-B52)</f>
        <v>2630.7699999999895</v>
      </c>
      <c r="C53" s="3"/>
      <c r="D53" s="3">
        <f>SUM(D50+D51-D52)</f>
        <v>420812.79000000004</v>
      </c>
      <c r="E53" s="3"/>
      <c r="F53" s="3">
        <f>SUM(F50+F51-F52)</f>
        <v>30813.810000000005</v>
      </c>
      <c r="G53" s="3"/>
      <c r="H53" s="3">
        <f>SUM(H50+H51-H52)</f>
        <v>157462.79</v>
      </c>
      <c r="I53" s="3"/>
      <c r="J53" s="3">
        <f>SUM(J50+J51-J52)</f>
        <v>64131.33</v>
      </c>
      <c r="K53" s="3"/>
      <c r="L53" s="3">
        <f>SUM(L50+L51-L52)</f>
        <v>48131.39</v>
      </c>
      <c r="N53" s="3">
        <f>SUM(N50+N51-N52)</f>
        <v>3206.5299999999997</v>
      </c>
      <c r="O53" s="14">
        <f>SUM(H53/(SUM(B53:J53)))</f>
        <v>0.23298430547219776</v>
      </c>
      <c r="P53" s="1" t="s">
        <v>19</v>
      </c>
      <c r="Q53">
        <v>57.18</v>
      </c>
      <c r="R53" s="3">
        <f t="shared" si="0"/>
        <v>13.322042586900267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>
        <f>SUM(J53/(SUM(B53:J53)))</f>
        <v>9.4889677612458923E-2</v>
      </c>
      <c r="P54" s="1" t="s">
        <v>20</v>
      </c>
      <c r="Q54">
        <v>57.18</v>
      </c>
      <c r="R54" s="3">
        <f t="shared" si="0"/>
        <v>5.4257917658804011</v>
      </c>
      <c r="S54">
        <v>111.58</v>
      </c>
      <c r="T54" s="3">
        <f>SUM(S54*0.03)</f>
        <v>3.3473999999999999</v>
      </c>
    </row>
    <row r="55" spans="1:20" x14ac:dyDescent="0.2">
      <c r="A55" s="1" t="s">
        <v>7</v>
      </c>
      <c r="B55" s="3">
        <v>2630.77</v>
      </c>
      <c r="C55" s="3"/>
      <c r="D55" s="3">
        <v>420812.79</v>
      </c>
      <c r="E55" s="3"/>
      <c r="F55" s="3">
        <v>30813.81</v>
      </c>
      <c r="G55" s="3"/>
      <c r="H55" s="3">
        <v>157462.79</v>
      </c>
      <c r="I55" s="3"/>
      <c r="J55" s="3">
        <v>64131.33</v>
      </c>
      <c r="K55" s="3"/>
      <c r="L55" s="3">
        <v>48131.39</v>
      </c>
      <c r="N55" s="3">
        <v>3206.53</v>
      </c>
      <c r="O55" s="14">
        <f>SUM(B58/(SUM(B58:J58)))</f>
        <v>0.17814535770481393</v>
      </c>
      <c r="P55" s="1" t="s">
        <v>16</v>
      </c>
      <c r="Q55">
        <v>70.31</v>
      </c>
      <c r="R55" s="3">
        <f t="shared" si="0"/>
        <v>12.525400100225468</v>
      </c>
      <c r="T55" s="3">
        <f>SUM(S55*0.34)</f>
        <v>0</v>
      </c>
    </row>
    <row r="56" spans="1:20" x14ac:dyDescent="0.2">
      <c r="A56" s="5" t="s">
        <v>8</v>
      </c>
      <c r="B56" s="3">
        <v>450074.86</v>
      </c>
      <c r="C56" s="3"/>
      <c r="D56" s="3">
        <v>277815.7</v>
      </c>
      <c r="E56" s="3"/>
      <c r="F56" s="3">
        <v>160814.85999999999</v>
      </c>
      <c r="G56" s="3"/>
      <c r="H56" s="3">
        <v>38.270000000000003</v>
      </c>
      <c r="I56" s="3"/>
      <c r="J56" s="3">
        <v>0</v>
      </c>
      <c r="K56" s="3"/>
      <c r="L56" s="3">
        <v>10358.4</v>
      </c>
      <c r="N56" s="3">
        <v>1880</v>
      </c>
      <c r="O56" s="14">
        <f>SUM(D58/(SUM(B58:J58)))</f>
        <v>0.5317326512834375</v>
      </c>
      <c r="P56" s="1" t="s">
        <v>17</v>
      </c>
      <c r="Q56">
        <v>70.31</v>
      </c>
      <c r="R56" s="3">
        <f t="shared" si="0"/>
        <v>37.386122711738494</v>
      </c>
      <c r="T56" s="3">
        <f>SUM(S56*0.63)</f>
        <v>0</v>
      </c>
    </row>
    <row r="57" spans="1:20" x14ac:dyDescent="0.2">
      <c r="A57" s="5" t="s">
        <v>9</v>
      </c>
      <c r="B57" s="3">
        <v>227638.31</v>
      </c>
      <c r="C57" s="3"/>
      <c r="D57" s="3">
        <v>26842.01</v>
      </c>
      <c r="E57" s="3"/>
      <c r="F57" s="3">
        <v>46723.42</v>
      </c>
      <c r="G57" s="3"/>
      <c r="H57" s="3">
        <v>0</v>
      </c>
      <c r="I57" s="3"/>
      <c r="J57" s="3">
        <v>0</v>
      </c>
      <c r="K57" s="3"/>
      <c r="L57" s="3">
        <v>9607.7999999999993</v>
      </c>
      <c r="N57" s="3">
        <v>0</v>
      </c>
      <c r="O57" s="14">
        <f>SUM(F58/(SUM(B58:J58)))</f>
        <v>0.11469545020821099</v>
      </c>
      <c r="P57" s="1" t="s">
        <v>18</v>
      </c>
      <c r="Q57">
        <v>70.31</v>
      </c>
      <c r="R57" s="3">
        <f t="shared" si="0"/>
        <v>8.0642371041393162</v>
      </c>
    </row>
    <row r="58" spans="1:20" x14ac:dyDescent="0.2">
      <c r="A58" s="1" t="s">
        <v>10</v>
      </c>
      <c r="B58" s="3">
        <f>SUM(B55+B56-B57)</f>
        <v>225067.32</v>
      </c>
      <c r="C58" s="3"/>
      <c r="D58" s="3">
        <f>SUM(D55+D56-D57)</f>
        <v>671786.48</v>
      </c>
      <c r="E58" s="3"/>
      <c r="F58" s="3">
        <f>SUM(F55+F56-F57)</f>
        <v>144905.25</v>
      </c>
      <c r="G58" s="3"/>
      <c r="H58" s="3">
        <f>SUM(H55+H56-H57)</f>
        <v>157501.06</v>
      </c>
      <c r="I58" s="3"/>
      <c r="J58" s="3">
        <f>SUM(J55+J56-J57)</f>
        <v>64131.33</v>
      </c>
      <c r="K58" s="3"/>
      <c r="L58" s="3">
        <f>SUM(L55+L56-L57)</f>
        <v>48881.990000000005</v>
      </c>
      <c r="N58" s="3">
        <f>SUM(N55+N56-N57)</f>
        <v>5086.5300000000007</v>
      </c>
      <c r="O58" s="14">
        <f>SUM(H58/(SUM(B58:J58)))</f>
        <v>0.1246652898012353</v>
      </c>
      <c r="P58" s="1" t="s">
        <v>19</v>
      </c>
      <c r="Q58">
        <v>70.31</v>
      </c>
      <c r="R58" s="3">
        <f t="shared" si="0"/>
        <v>8.7652165259248545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>
        <f>SUM(J58/(SUM(B58:J58)))</f>
        <v>5.076125100230218E-2</v>
      </c>
      <c r="P59" s="1" t="s">
        <v>20</v>
      </c>
      <c r="Q59">
        <v>70.31</v>
      </c>
      <c r="R59" s="3">
        <f t="shared" si="0"/>
        <v>3.5690235579718665</v>
      </c>
      <c r="T59" s="3">
        <f>SUM(S59*0.03)</f>
        <v>0</v>
      </c>
    </row>
    <row r="60" spans="1:20" x14ac:dyDescent="0.2">
      <c r="A60" s="1" t="s">
        <v>7</v>
      </c>
      <c r="B60" s="3">
        <v>225067.32</v>
      </c>
      <c r="C60" s="3"/>
      <c r="D60" s="3">
        <v>671786.48</v>
      </c>
      <c r="E60" s="3"/>
      <c r="F60" s="3">
        <v>144905.25</v>
      </c>
      <c r="G60" s="3"/>
      <c r="H60" s="3">
        <v>157501.06</v>
      </c>
      <c r="I60" s="3"/>
      <c r="J60" s="3">
        <v>64131.33</v>
      </c>
      <c r="K60" s="3"/>
      <c r="L60" s="3">
        <v>48881.99</v>
      </c>
      <c r="N60" s="3">
        <v>5086.53</v>
      </c>
      <c r="O60" s="14">
        <f>SUM(B63/(SUM(B63:J63)))</f>
        <v>0.15300707271553798</v>
      </c>
      <c r="P60" s="1" t="s">
        <v>16</v>
      </c>
      <c r="Q60">
        <v>112.26</v>
      </c>
      <c r="R60" s="3">
        <f t="shared" si="0"/>
        <v>17.176573983046296</v>
      </c>
      <c r="T60" s="3">
        <f>SUM(S60*0.34)</f>
        <v>0</v>
      </c>
    </row>
    <row r="61" spans="1:20" x14ac:dyDescent="0.2">
      <c r="A61" s="5" t="s">
        <v>8</v>
      </c>
      <c r="B61" s="3">
        <v>528697.84</v>
      </c>
      <c r="C61" s="3"/>
      <c r="D61" s="3">
        <v>298949.95</v>
      </c>
      <c r="E61" s="3"/>
      <c r="F61" s="3">
        <v>119702.46</v>
      </c>
      <c r="G61" s="3"/>
      <c r="H61" s="3">
        <v>21.76</v>
      </c>
      <c r="I61" s="3"/>
      <c r="J61" s="3">
        <v>0</v>
      </c>
      <c r="K61" s="3"/>
      <c r="L61" s="3">
        <v>4099.5200000000004</v>
      </c>
      <c r="N61" s="3">
        <v>0</v>
      </c>
      <c r="O61" s="14">
        <f>SUM(D63/(SUM(B63:J63)))</f>
        <v>0.63168273318347867</v>
      </c>
      <c r="P61" s="1" t="s">
        <v>17</v>
      </c>
      <c r="Q61">
        <v>112.26</v>
      </c>
      <c r="R61" s="3">
        <f t="shared" si="0"/>
        <v>70.912703627177322</v>
      </c>
      <c r="T61" s="3">
        <f>SUM(S61*0.63)</f>
        <v>0</v>
      </c>
    </row>
    <row r="62" spans="1:20" x14ac:dyDescent="0.2">
      <c r="A62" s="5" t="s">
        <v>9</v>
      </c>
      <c r="B62" s="3">
        <v>524145.59</v>
      </c>
      <c r="C62" s="3"/>
      <c r="D62" s="3">
        <v>22762.49</v>
      </c>
      <c r="E62" s="3"/>
      <c r="F62" s="3">
        <v>98970.85</v>
      </c>
      <c r="G62" s="3"/>
      <c r="H62" s="3">
        <v>45</v>
      </c>
      <c r="I62" s="3"/>
      <c r="J62" s="3">
        <v>64127.39</v>
      </c>
      <c r="K62" s="3"/>
      <c r="L62" s="3">
        <v>27556.87</v>
      </c>
      <c r="N62" s="3">
        <v>3068.59</v>
      </c>
      <c r="O62" s="14">
        <f>SUM(F63/(SUM(B63:J63)))</f>
        <v>0.11037217377592598</v>
      </c>
      <c r="P62" s="1" t="s">
        <v>18</v>
      </c>
      <c r="Q62">
        <v>112.26</v>
      </c>
      <c r="R62" s="3">
        <f t="shared" si="0"/>
        <v>12.390380228085451</v>
      </c>
    </row>
    <row r="63" spans="1:20" x14ac:dyDescent="0.2">
      <c r="A63" s="1" t="s">
        <v>10</v>
      </c>
      <c r="B63" s="3">
        <f>SUM(B60+B61-B62)</f>
        <v>229619.56999999989</v>
      </c>
      <c r="C63" s="3"/>
      <c r="D63" s="3">
        <f>SUM(D60+D61-D62)</f>
        <v>947973.94</v>
      </c>
      <c r="E63" s="3"/>
      <c r="F63" s="3">
        <f>SUM(F60+F61-F62)</f>
        <v>165636.86000000002</v>
      </c>
      <c r="G63" s="3"/>
      <c r="H63" s="3">
        <f>SUM(H60+H61-H62)</f>
        <v>157477.82</v>
      </c>
      <c r="I63" s="3"/>
      <c r="J63" s="3">
        <f>SUM(J60+J61-J62)</f>
        <v>3.9400000000023283</v>
      </c>
      <c r="K63" s="3"/>
      <c r="L63" s="3">
        <f>SUM(L60+L61-L62)</f>
        <v>25424.639999999996</v>
      </c>
      <c r="N63" s="3">
        <f>SUM(N60+N61-N62)</f>
        <v>2017.9399999999996</v>
      </c>
      <c r="O63" s="14">
        <f>SUM(H63/(SUM(B63:J63)))</f>
        <v>0.10493539490481764</v>
      </c>
      <c r="P63" s="1" t="s">
        <v>19</v>
      </c>
      <c r="Q63">
        <v>112.26</v>
      </c>
      <c r="R63" s="3">
        <f t="shared" si="0"/>
        <v>11.780047432014829</v>
      </c>
    </row>
    <row r="64" spans="1:20" x14ac:dyDescent="0.2">
      <c r="A64" s="5" t="s">
        <v>26</v>
      </c>
      <c r="B64" s="3">
        <v>266370.08</v>
      </c>
      <c r="C64" s="3"/>
      <c r="D64" s="3"/>
      <c r="E64" s="3"/>
      <c r="F64" s="3">
        <v>52872.800000000003</v>
      </c>
      <c r="G64" s="3"/>
      <c r="H64" s="3"/>
      <c r="I64" s="3"/>
      <c r="J64" s="3"/>
      <c r="K64" s="3"/>
      <c r="L64" s="3">
        <v>16207.52</v>
      </c>
      <c r="N64" s="3">
        <v>2386.69</v>
      </c>
      <c r="O64" s="14">
        <f>SUM(J63/(SUM(B63:J63)))</f>
        <v>2.6254202396580406E-6</v>
      </c>
      <c r="P64" s="1" t="s">
        <v>20</v>
      </c>
      <c r="Q64">
        <v>112.26</v>
      </c>
      <c r="R64" s="3">
        <f t="shared" si="0"/>
        <v>2.9472967610401162E-4</v>
      </c>
      <c r="T64" s="3">
        <f>SUM(S64*0.03)</f>
        <v>0</v>
      </c>
    </row>
    <row r="65" spans="1:21" x14ac:dyDescent="0.2">
      <c r="A65" s="5" t="s">
        <v>43</v>
      </c>
      <c r="B65" s="3">
        <v>8955.02</v>
      </c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504944.66999999993</v>
      </c>
      <c r="C66" s="3"/>
      <c r="D66" s="3">
        <f>SUM(D63:D65)</f>
        <v>947973.94</v>
      </c>
      <c r="E66" s="3"/>
      <c r="F66" s="3">
        <f>SUM(F63:F65)</f>
        <v>218509.66000000003</v>
      </c>
      <c r="G66" s="3"/>
      <c r="H66" s="3">
        <f>SUM(H63:H65)</f>
        <v>157477.82</v>
      </c>
      <c r="I66" s="3"/>
      <c r="J66" s="3">
        <f>SUM(J63:J65)</f>
        <v>3.9400000000023283</v>
      </c>
      <c r="K66" s="3"/>
      <c r="L66" s="3">
        <f>SUM(L63:L65)</f>
        <v>41632.159999999996</v>
      </c>
      <c r="N66" s="3">
        <f>SUM(N63:N65)</f>
        <v>4404.6299999999992</v>
      </c>
      <c r="O66" s="14"/>
      <c r="P66" s="1" t="s">
        <v>16</v>
      </c>
      <c r="R66" s="2">
        <f>SUM(R3,R8,R13,R18,R23,R28,R33,R40,R45,R50,R55,R60)</f>
        <v>236.00420607711879</v>
      </c>
      <c r="T66" s="2">
        <f>SUM(T3,T8,T13,T18,T23,T28,T33,T40,T45,T50,T55,T60)</f>
        <v>327.80760000000004</v>
      </c>
      <c r="U66" s="2">
        <f>SUM(R66+T66+(R68*0.4))</f>
        <v>594.27089908187793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SUM(R4,R9,R14,R19,R24,R29,R35,R41,R46,R51,R56,R61)</f>
        <v>381.7649891353858</v>
      </c>
      <c r="T67" s="2">
        <f>SUM(T4,T9,T14,T19,T24,T29,T35,T41,T46,T51,T56,T61)</f>
        <v>607.40819999999997</v>
      </c>
      <c r="U67" s="2">
        <f>SUM(R67+T67+(R68*0.35))</f>
        <v>1015.82489551455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SUM(R5,R10,R15,R20,R25,R30,R36,R42,R47,R52,R57,R62)</f>
        <v>76.147732511897715</v>
      </c>
      <c r="T68" s="1"/>
    </row>
    <row r="69" spans="1:21" x14ac:dyDescent="0.2">
      <c r="B69" s="3">
        <f>SUM(B5,B10,B15,B20,B25,B30,B36,B42,B47,B52,B57,B62)</f>
        <v>3084667.73</v>
      </c>
      <c r="C69" s="3"/>
      <c r="D69" s="3">
        <f>SUM(D5,D10,D15,D20,D25,D30,D36,D42,D47,D52,D57,D62)</f>
        <v>802292.75</v>
      </c>
      <c r="E69" s="3"/>
      <c r="F69" s="3">
        <f>SUM(F5,F10,F15,F20,F25,F30,F36,F42,F47,F52,F57,F62)</f>
        <v>516382.05000000005</v>
      </c>
      <c r="G69" s="3"/>
      <c r="H69" s="3">
        <f>SUM(H5,H10,H15,H20,H25,H30,H36,H42,H47,H52,H57,H62)</f>
        <v>17445</v>
      </c>
      <c r="I69" s="3"/>
      <c r="J69" s="3">
        <f>SUM(J5,J10,J15,J20,J25,J30,J36,J42,J47,J52,J57,J62)</f>
        <v>145057.39000000001</v>
      </c>
      <c r="K69" s="3"/>
      <c r="L69" s="3">
        <f>SUM(L5,L10,L15,L20,L25,L30,L36,L42,L47,L52,L57,L62)</f>
        <v>184004.59999999998</v>
      </c>
      <c r="N69" s="3">
        <f>SUM(N5,N10,N15,N20,N25,N30,N36,N42,N47,N52,N57,N62)</f>
        <v>7515.83</v>
      </c>
      <c r="O69" s="14"/>
      <c r="P69" s="1" t="s">
        <v>19</v>
      </c>
      <c r="R69" s="2">
        <f>SUM(R6,R11,R16,R21,R26,R31,R38,R43,R48,R53,R58,R63)</f>
        <v>124.12362131442455</v>
      </c>
      <c r="T69" s="1"/>
      <c r="U69" s="2">
        <f>SUM(R69+(R68*0.125))</f>
        <v>133.64208787841176</v>
      </c>
    </row>
    <row r="70" spans="1:21" x14ac:dyDescent="0.2">
      <c r="B70" s="15">
        <f>SUM(B31/B69)</f>
        <v>0.12849677653936489</v>
      </c>
      <c r="C70" s="3"/>
      <c r="D70" s="15">
        <f>SUM(D31/D69)</f>
        <v>0.55639554264948798</v>
      </c>
      <c r="E70" s="3"/>
      <c r="F70" s="15">
        <f>SUM(F31/F69)</f>
        <v>0.28108035513627949</v>
      </c>
      <c r="G70" s="3"/>
      <c r="H70" s="15">
        <f>SUM(H31/H69)</f>
        <v>8.9651309830897095</v>
      </c>
      <c r="I70" s="3"/>
      <c r="J70" s="15">
        <f>SUM(J31/J69)</f>
        <v>0.44211005037385542</v>
      </c>
      <c r="K70" s="3"/>
      <c r="L70" s="15">
        <f>SUM(L31/L69)</f>
        <v>0.18140258450060492</v>
      </c>
      <c r="N70" s="15">
        <f>SUM(N31/N69)</f>
        <v>0.14523079952580087</v>
      </c>
      <c r="O70" s="14"/>
      <c r="P70" s="1" t="s">
        <v>20</v>
      </c>
      <c r="R70" s="2">
        <f>SUM(R7,R12,R17,R22,R27,R32,R39,R44,R49,R54,R59,R64)</f>
        <v>52.57945096117318</v>
      </c>
      <c r="T70" s="2">
        <f>SUM(T7,T12,T17,T22,T27,T32,T39,T44,T49,T54,T59,T64)</f>
        <v>28.924199999999999</v>
      </c>
      <c r="U70" s="2">
        <f>SUM(R70+T70+(R68*0.125))</f>
        <v>91.022117525160397</v>
      </c>
    </row>
  </sheetData>
  <pageMargins left="0.7" right="0.7" top="0.75" bottom="0.75" header="0.3" footer="0.3"/>
  <pageSetup scale="94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Q3" sqref="Q3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FUND BALANCE 17-18</vt:lpstr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2017-12-08T15:57:11Z</cp:lastPrinted>
  <dcterms:created xsi:type="dcterms:W3CDTF">2007-12-03T15:54:26Z</dcterms:created>
  <dcterms:modified xsi:type="dcterms:W3CDTF">2017-12-08T16:00:13Z</dcterms:modified>
</cp:coreProperties>
</file>