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075"/>
  </bookViews>
  <sheets>
    <sheet name="Capital Outlay" sheetId="1" r:id="rId1"/>
    <sheet name="General" sheetId="3" r:id="rId2"/>
  </sheets>
  <calcPr calcId="125725"/>
</workbook>
</file>

<file path=xl/calcChain.xml><?xml version="1.0" encoding="utf-8"?>
<calcChain xmlns="http://schemas.openxmlformats.org/spreadsheetml/2006/main">
  <c r="F19" i="1"/>
  <c r="K48" i="3" l="1"/>
  <c r="O58"/>
  <c r="O54"/>
  <c r="O57"/>
  <c r="N47"/>
  <c r="O59" s="1"/>
  <c r="N46"/>
  <c r="N45"/>
  <c r="N44"/>
  <c r="O56" s="1"/>
  <c r="N43"/>
  <c r="O55" s="1"/>
  <c r="N42"/>
  <c r="L46"/>
  <c r="L44"/>
  <c r="K47" l="1"/>
  <c r="K46"/>
  <c r="K45"/>
  <c r="K44"/>
  <c r="K43"/>
  <c r="K42"/>
  <c r="H19" i="1"/>
  <c r="H31" i="3"/>
  <c r="H29"/>
  <c r="H27"/>
  <c r="H25"/>
  <c r="H23"/>
  <c r="G19" i="1"/>
  <c r="B25"/>
  <c r="B7" i="3"/>
  <c r="M9"/>
  <c r="M3"/>
  <c r="L3"/>
  <c r="E68" l="1"/>
  <c r="E67"/>
  <c r="E66"/>
  <c r="E65"/>
  <c r="E62"/>
  <c r="E61"/>
  <c r="E60"/>
  <c r="E59"/>
  <c r="E56"/>
  <c r="E55"/>
  <c r="E54"/>
  <c r="E53"/>
  <c r="E50"/>
  <c r="E49"/>
  <c r="E48"/>
  <c r="E47"/>
  <c r="E44"/>
  <c r="E43"/>
  <c r="E42"/>
  <c r="E41"/>
  <c r="H13"/>
  <c r="E38"/>
  <c r="E37"/>
  <c r="E36"/>
  <c r="E35"/>
  <c r="E32"/>
  <c r="E31"/>
  <c r="E30"/>
  <c r="E29"/>
  <c r="E26"/>
  <c r="E25"/>
  <c r="E24"/>
  <c r="E23"/>
  <c r="E20"/>
  <c r="E19"/>
  <c r="E18"/>
  <c r="E17"/>
  <c r="E16"/>
  <c r="E13"/>
  <c r="E12"/>
  <c r="E11"/>
  <c r="E10"/>
  <c r="E9"/>
  <c r="E6"/>
  <c r="E5"/>
  <c r="E4"/>
  <c r="E3"/>
  <c r="E2"/>
  <c r="H9" i="1"/>
  <c r="G9"/>
  <c r="D25"/>
  <c r="E25" s="1"/>
  <c r="D23"/>
  <c r="E23" s="1"/>
  <c r="D27"/>
  <c r="D21"/>
  <c r="E21" s="1"/>
  <c r="D19"/>
  <c r="B13"/>
  <c r="H3"/>
  <c r="G3"/>
  <c r="D10"/>
  <c r="E10" s="1"/>
  <c r="D8"/>
  <c r="E8" s="1"/>
  <c r="D6"/>
  <c r="E6" s="1"/>
  <c r="F4"/>
  <c r="E4"/>
  <c r="D4"/>
  <c r="F2"/>
  <c r="E2"/>
  <c r="D2"/>
  <c r="E27" l="1"/>
  <c r="G29" s="1"/>
  <c r="F27"/>
  <c r="E19"/>
  <c r="E69" i="3"/>
  <c r="B69" s="1"/>
  <c r="E51"/>
  <c r="B51" s="1"/>
  <c r="I31"/>
  <c r="E63"/>
  <c r="E57"/>
  <c r="E45"/>
  <c r="E39"/>
  <c r="E33"/>
  <c r="E27"/>
  <c r="E21"/>
  <c r="E14"/>
  <c r="E7"/>
  <c r="F25" i="1"/>
  <c r="F23"/>
  <c r="F21"/>
  <c r="F10"/>
  <c r="F8"/>
  <c r="F6"/>
  <c r="I25" i="3" l="1"/>
  <c r="K25" s="1"/>
  <c r="H24" i="1"/>
  <c r="G24"/>
  <c r="B21" i="3"/>
  <c r="I4"/>
  <c r="B33"/>
  <c r="I8"/>
  <c r="B45"/>
  <c r="I23"/>
  <c r="B63"/>
  <c r="I29"/>
  <c r="B14"/>
  <c r="I2"/>
  <c r="B27"/>
  <c r="I6"/>
  <c r="B39"/>
  <c r="I10"/>
  <c r="B57"/>
  <c r="I27"/>
  <c r="J31"/>
  <c r="K31"/>
  <c r="J25" l="1"/>
  <c r="K27"/>
  <c r="J27"/>
  <c r="L29" s="1"/>
  <c r="J10"/>
  <c r="K10"/>
  <c r="J6"/>
  <c r="K6"/>
  <c r="J2"/>
  <c r="K2"/>
  <c r="J29"/>
  <c r="K29"/>
  <c r="M32" s="1"/>
  <c r="K23"/>
  <c r="J23"/>
  <c r="J8"/>
  <c r="K8"/>
  <c r="K4"/>
  <c r="J4"/>
  <c r="M29" l="1"/>
  <c r="M24"/>
  <c r="L9"/>
  <c r="L24"/>
</calcChain>
</file>

<file path=xl/sharedStrings.xml><?xml version="1.0" encoding="utf-8"?>
<sst xmlns="http://schemas.openxmlformats.org/spreadsheetml/2006/main" count="259" uniqueCount="123">
  <si>
    <t>CO TAXES PAYABLE 2009</t>
  </si>
  <si>
    <t>VALUATION</t>
  </si>
  <si>
    <t>LEVY</t>
  </si>
  <si>
    <t xml:space="preserve">$$ DUE </t>
  </si>
  <si>
    <t>$$ PAID 1/09-6/09</t>
  </si>
  <si>
    <t>$$ PAID 7/09-12/09</t>
  </si>
  <si>
    <t>CO TAXES PAYABLE 2010</t>
  </si>
  <si>
    <t>UTILITIES - NO BASIN</t>
  </si>
  <si>
    <t>UTILITIES - START OF BASIN</t>
  </si>
  <si>
    <t>CO TAXES PAYABLE 2011</t>
  </si>
  <si>
    <t>CO TAXES PAYABLE 2012</t>
  </si>
  <si>
    <t>UTILITIES</t>
  </si>
  <si>
    <t>UTILITIES - BASIN COMPLETE</t>
  </si>
  <si>
    <t>CO - 09-10</t>
  </si>
  <si>
    <t>DUE</t>
  </si>
  <si>
    <t>ACTUAL</t>
  </si>
  <si>
    <t>CO - 10-11</t>
  </si>
  <si>
    <t>CO - 11-12</t>
  </si>
  <si>
    <t>CHANGE IN UTILITIES</t>
  </si>
  <si>
    <t>USED FOR FORCAST</t>
  </si>
  <si>
    <t>DISCRETIONARY YEARS</t>
  </si>
  <si>
    <t>DISCRETIONARY VALUE</t>
  </si>
  <si>
    <t>CO TAXES PAYABLE 2013</t>
  </si>
  <si>
    <t>CO TAXES PAYABLE 2014</t>
  </si>
  <si>
    <t>CO TAXES PAYABLE 2015</t>
  </si>
  <si>
    <t>CO TAXES PAYABLE 2016</t>
  </si>
  <si>
    <t>CO TAXES PAYABLE 2017</t>
  </si>
  <si>
    <t>CO TAXES PAYABLE 2018</t>
  </si>
  <si>
    <t xml:space="preserve"> </t>
  </si>
  <si>
    <t>CO - 12-13</t>
  </si>
  <si>
    <t>CO - 13-14</t>
  </si>
  <si>
    <t>CO - 14-15</t>
  </si>
  <si>
    <t>CO - 15-16</t>
  </si>
  <si>
    <t>CO - 16-17</t>
  </si>
  <si>
    <t>CO - 17-18</t>
  </si>
  <si>
    <t>FORCAST</t>
  </si>
  <si>
    <t xml:space="preserve">Discretionary tax: purpose: to lure businesses into the state of SD. This allows a business to file for the discretionary waiver to the county. </t>
  </si>
  <si>
    <t xml:space="preserve">The county approves the waiver. What this does is then tax the business on only 20% of their value the first year, 40% the second etc. Until the </t>
  </si>
  <si>
    <t>fifth year they are at full valuation. They can't file for the waiver until they are at full capacity prior to January 1st. Thus Basin was at full</t>
  </si>
  <si>
    <t>capacity July 1, 2012 and couldn't file for the waiver until January 1st 2013. So our 2013 tax value is at 100%.</t>
  </si>
  <si>
    <t>UTILITIES - 40% LESS FOR BASIN</t>
  </si>
  <si>
    <t>UTILITIES - 60% LESS FOR BASIN</t>
  </si>
  <si>
    <t>UTILITIES - 80% LESS FOR BASIN</t>
  </si>
  <si>
    <t>UTILITIES - 20% LESS FOR BASIN</t>
  </si>
  <si>
    <t>UTILITIES BACK TO 100% FOR BASIN</t>
  </si>
  <si>
    <t>$$ PAID 1/10-6/10</t>
  </si>
  <si>
    <t>$$ PAID 1/11-6/11</t>
  </si>
  <si>
    <t>$$ PAID 1/12-6/12</t>
  </si>
  <si>
    <t>$$ PAID 1/13-6/13</t>
  </si>
  <si>
    <t>$$ PAID 7/10-12/10</t>
  </si>
  <si>
    <t>$$ PAID 7/11-12/11</t>
  </si>
  <si>
    <t>$$ PAID 7/12-12/12</t>
  </si>
  <si>
    <t>$$ PAID 7/13-12/13</t>
  </si>
  <si>
    <t>CLASS</t>
  </si>
  <si>
    <t>$$$$</t>
  </si>
  <si>
    <t>AG</t>
  </si>
  <si>
    <t>NON AG Z</t>
  </si>
  <si>
    <t>OO</t>
  </si>
  <si>
    <t>OTHER</t>
  </si>
  <si>
    <t>HALF YEAR</t>
  </si>
  <si>
    <t>GF - 09-10</t>
  </si>
  <si>
    <t>GF - 10-11</t>
  </si>
  <si>
    <t>GF - 11-12</t>
  </si>
  <si>
    <t>GF - 12-13</t>
  </si>
  <si>
    <t>GF - 13-14</t>
  </si>
  <si>
    <t>GF - 14-15</t>
  </si>
  <si>
    <t>GF - 15-16</t>
  </si>
  <si>
    <t>GF - 16-17</t>
  </si>
  <si>
    <t>GF - 17-18</t>
  </si>
  <si>
    <t>GF TAXES PAYABLE 2009</t>
  </si>
  <si>
    <t>GF TAXES PAYABLE 2010</t>
  </si>
  <si>
    <t>GF TAXES PAYABLE 2011</t>
  </si>
  <si>
    <t>GF TAXES PAYABLE 2012</t>
  </si>
  <si>
    <t>GF TAXES PAYABLE 2013</t>
  </si>
  <si>
    <t>GF TAXES PAYABLE 2014</t>
  </si>
  <si>
    <t>GF TAXES PAYABLE 2015</t>
  </si>
  <si>
    <t>GF TAXES PAYABLE 2016</t>
  </si>
  <si>
    <t>GF TAXES PAYABLE 2017</t>
  </si>
  <si>
    <t>GF TAXES PAYABLE 2018</t>
  </si>
  <si>
    <t>$$ PAID 1/14-6/14</t>
  </si>
  <si>
    <t>$$ PAID 7/14-12/14</t>
  </si>
  <si>
    <t>$$ PAID 1/15-6/15</t>
  </si>
  <si>
    <t>$$ PAID 7/15-12/15</t>
  </si>
  <si>
    <t>$$ PAID 1/16-6/16</t>
  </si>
  <si>
    <t>$$ PAID 7/16-12/16</t>
  </si>
  <si>
    <t>$$ PAID 1/17-6/17</t>
  </si>
  <si>
    <t>$$ PAID 7/17-12/17</t>
  </si>
  <si>
    <t>$$ PAID 1/18-6/18</t>
  </si>
  <si>
    <t>$$ PAID 7/18-12/18</t>
  </si>
  <si>
    <t>COUNTY TAXES ONLY</t>
  </si>
  <si>
    <t>STUDENT ALLOCATION</t>
  </si>
  <si>
    <t># OF STUDENTS</t>
  </si>
  <si>
    <t>SM SCHOOL FACT</t>
  </si>
  <si>
    <t>NEED</t>
  </si>
  <si>
    <t>LOCAL MONEY</t>
  </si>
  <si>
    <t>STATE AID</t>
  </si>
  <si>
    <t>GF STATE AID 2009/2010</t>
  </si>
  <si>
    <t>GF STATE AID 2010/2011</t>
  </si>
  <si>
    <t>GF STATE AID 2011/2012</t>
  </si>
  <si>
    <t>GF STATE AID 2012/2013</t>
  </si>
  <si>
    <t>GF STATE AID 2013/2014</t>
  </si>
  <si>
    <t>GF STATE AID 2014/2015</t>
  </si>
  <si>
    <t>GF STATE AID 2015/2016</t>
  </si>
  <si>
    <t>GF STATE AID 2016/2017</t>
  </si>
  <si>
    <t>GF STATE AID 2017/2018</t>
  </si>
  <si>
    <t>OTHER REVENUES</t>
  </si>
  <si>
    <t>COUNTY TAXES</t>
  </si>
  <si>
    <t>GROSS RECEIPTS</t>
  </si>
  <si>
    <t>WIND FARM</t>
  </si>
  <si>
    <t>STATE APPORTION</t>
  </si>
  <si>
    <t>BANK FRANCHISE</t>
  </si>
  <si>
    <t>LAKE BENTON</t>
  </si>
  <si>
    <t>TOTAL REVENUE</t>
  </si>
  <si>
    <t>2009/2010</t>
  </si>
  <si>
    <t>2010/2011</t>
  </si>
  <si>
    <t>2011/2012</t>
  </si>
  <si>
    <t>2012/2013</t>
  </si>
  <si>
    <t>2013/2014</t>
  </si>
  <si>
    <t xml:space="preserve">ACTUAL  </t>
  </si>
  <si>
    <t>TAX PAYABLE</t>
  </si>
  <si>
    <t>2014/2015</t>
  </si>
  <si>
    <t>YEARLY REC'D</t>
  </si>
  <si>
    <t>2015/2016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</si>
</sst>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409]#,##0.00;\([$$-409]#,##0.00\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2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/>
    <xf numFmtId="164" fontId="7" fillId="0" borderId="0" xfId="0" applyNumberFormat="1" applyFont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2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164" fontId="10" fillId="0" borderId="0" xfId="0" applyNumberFormat="1" applyFont="1"/>
    <xf numFmtId="3" fontId="14" fillId="0" borderId="0" xfId="0" applyNumberFormat="1" applyFont="1"/>
    <xf numFmtId="164" fontId="13" fillId="0" borderId="0" xfId="0" applyNumberFormat="1" applyFont="1" applyAlignment="1">
      <alignment horizontal="center"/>
    </xf>
    <xf numFmtId="164" fontId="11" fillId="0" borderId="0" xfId="0" applyNumberFormat="1" applyFont="1"/>
    <xf numFmtId="164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/>
    <xf numFmtId="165" fontId="15" fillId="0" borderId="0" xfId="0" applyNumberFormat="1" applyFont="1" applyAlignment="1">
      <alignment horizontal="right" vertical="top"/>
    </xf>
    <xf numFmtId="165" fontId="16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Normal="100" workbookViewId="0">
      <selection activeCell="D25" sqref="D25"/>
    </sheetView>
  </sheetViews>
  <sheetFormatPr defaultRowHeight="15"/>
  <cols>
    <col min="1" max="1" width="26.140625" style="1" customWidth="1"/>
    <col min="2" max="2" width="12" style="2" customWidth="1"/>
    <col min="3" max="3" width="11.28515625" customWidth="1"/>
    <col min="4" max="4" width="13.42578125" style="3" customWidth="1"/>
    <col min="5" max="5" width="17.28515625" style="3" customWidth="1"/>
    <col min="6" max="6" width="18.28515625" style="3" customWidth="1"/>
    <col min="7" max="7" width="14.140625" style="3" customWidth="1"/>
    <col min="8" max="8" width="13.7109375" customWidth="1"/>
    <col min="9" max="9" width="13" customWidth="1"/>
    <col min="10" max="10" width="12.42578125" customWidth="1"/>
    <col min="11" max="11" width="13" customWidth="1"/>
  </cols>
  <sheetData>
    <row r="1" spans="1:12" s="5" customFormat="1">
      <c r="A1" s="5" t="s">
        <v>0</v>
      </c>
      <c r="B1" s="6" t="s">
        <v>1</v>
      </c>
      <c r="C1" s="5" t="s">
        <v>2</v>
      </c>
      <c r="D1" s="4" t="s">
        <v>3</v>
      </c>
      <c r="E1" s="4" t="s">
        <v>4</v>
      </c>
      <c r="F1" s="32" t="s">
        <v>5</v>
      </c>
      <c r="G1" s="10" t="s">
        <v>13</v>
      </c>
      <c r="H1" s="13" t="s">
        <v>16</v>
      </c>
    </row>
    <row r="2" spans="1:12">
      <c r="B2" s="2">
        <v>146021935</v>
      </c>
      <c r="C2">
        <v>2.5000000000000001E-3</v>
      </c>
      <c r="D2" s="3">
        <f>SUM(B2*C2)</f>
        <v>365054.83750000002</v>
      </c>
      <c r="E2" s="3">
        <f>SUM(D2/2)</f>
        <v>182527.41875000001</v>
      </c>
      <c r="F2" s="3">
        <f>SUM(D2/2)</f>
        <v>182527.41875000001</v>
      </c>
      <c r="G2" s="11" t="s">
        <v>14</v>
      </c>
      <c r="H2" s="14" t="s">
        <v>14</v>
      </c>
      <c r="I2" s="8"/>
      <c r="J2" s="8"/>
    </row>
    <row r="3" spans="1:12">
      <c r="A3" t="s">
        <v>7</v>
      </c>
      <c r="B3" s="2">
        <v>5036640</v>
      </c>
      <c r="E3" s="32" t="s">
        <v>45</v>
      </c>
      <c r="F3" s="33" t="s">
        <v>49</v>
      </c>
      <c r="G3" s="12">
        <f>SUM(F2+F4)</f>
        <v>417256.76675000001</v>
      </c>
      <c r="H3" s="15">
        <f>SUM(F4+F6)</f>
        <v>490551.91800000001</v>
      </c>
      <c r="I3" s="3"/>
      <c r="J3" s="3"/>
    </row>
    <row r="4" spans="1:12">
      <c r="A4" s="5" t="s">
        <v>6</v>
      </c>
      <c r="B4" s="2">
        <v>156486232</v>
      </c>
      <c r="C4">
        <v>3.0000000000000001E-3</v>
      </c>
      <c r="D4" s="3">
        <f>SUM(B4*C4)</f>
        <v>469458.696</v>
      </c>
      <c r="E4" s="3">
        <f>SUM(D4/2)</f>
        <v>234729.348</v>
      </c>
      <c r="F4" s="3">
        <f>SUM(D4/2)</f>
        <v>234729.348</v>
      </c>
      <c r="G4" s="11" t="s">
        <v>15</v>
      </c>
      <c r="H4" s="14" t="s">
        <v>15</v>
      </c>
      <c r="I4" s="8"/>
    </row>
    <row r="5" spans="1:12">
      <c r="A5" s="27" t="s">
        <v>8</v>
      </c>
      <c r="B5" s="28">
        <v>7193587</v>
      </c>
      <c r="E5" s="33" t="s">
        <v>46</v>
      </c>
      <c r="F5" s="34" t="s">
        <v>50</v>
      </c>
      <c r="G5" s="12">
        <v>436752.67</v>
      </c>
      <c r="H5" s="15">
        <v>549125.31999999995</v>
      </c>
      <c r="I5" s="3"/>
      <c r="J5" s="3"/>
      <c r="K5" s="3"/>
      <c r="L5" s="3"/>
    </row>
    <row r="6" spans="1:12">
      <c r="A6" s="5" t="s">
        <v>9</v>
      </c>
      <c r="B6" s="2">
        <v>170548380</v>
      </c>
      <c r="C6">
        <v>3.0000000000000001E-3</v>
      </c>
      <c r="D6" s="3">
        <f>SUM(B6*C6)</f>
        <v>511645.14</v>
      </c>
      <c r="E6" s="3">
        <f>SUM(D6/2)</f>
        <v>255822.57</v>
      </c>
      <c r="F6" s="3">
        <f>SUM(D6/2)</f>
        <v>255822.57</v>
      </c>
    </row>
    <row r="7" spans="1:12">
      <c r="A7" t="s">
        <v>11</v>
      </c>
      <c r="B7" s="2">
        <v>12985834</v>
      </c>
      <c r="E7" s="34" t="s">
        <v>47</v>
      </c>
      <c r="F7" s="10" t="s">
        <v>51</v>
      </c>
      <c r="G7" s="16" t="s">
        <v>17</v>
      </c>
      <c r="H7" s="19" t="s">
        <v>29</v>
      </c>
    </row>
    <row r="8" spans="1:12">
      <c r="A8" s="5" t="s">
        <v>10</v>
      </c>
      <c r="B8" s="2">
        <v>240533947</v>
      </c>
      <c r="C8">
        <v>3.0000000000000001E-3</v>
      </c>
      <c r="D8" s="3">
        <f>SUM(B8*C8)</f>
        <v>721601.84100000001</v>
      </c>
      <c r="E8" s="3">
        <f>SUM(D8/2)</f>
        <v>360800.92050000001</v>
      </c>
      <c r="F8" s="3">
        <f>SUM(D8/2)</f>
        <v>360800.92050000001</v>
      </c>
      <c r="G8" s="17" t="s">
        <v>14</v>
      </c>
      <c r="H8" s="20" t="s">
        <v>14</v>
      </c>
    </row>
    <row r="9" spans="1:12">
      <c r="A9" t="s">
        <v>11</v>
      </c>
      <c r="B9" s="2">
        <v>73243715</v>
      </c>
      <c r="E9" s="10" t="s">
        <v>48</v>
      </c>
      <c r="F9" s="4" t="s">
        <v>52</v>
      </c>
      <c r="G9" s="18">
        <f>SUM(F6+F8)</f>
        <v>616623.49050000007</v>
      </c>
      <c r="H9" s="21">
        <f>SUM(F8+F10)</f>
        <v>788804.27099999995</v>
      </c>
    </row>
    <row r="10" spans="1:12">
      <c r="A10" s="5" t="s">
        <v>22</v>
      </c>
      <c r="B10" s="31">
        <v>285335567</v>
      </c>
      <c r="C10">
        <v>3.0000000000000001E-3</v>
      </c>
      <c r="D10" s="3">
        <f>SUM(B10*C10)</f>
        <v>856006.701</v>
      </c>
      <c r="E10" s="3">
        <f>SUM(D10/2)</f>
        <v>428003.3505</v>
      </c>
      <c r="F10" s="3">
        <f>SUM(D10/2)</f>
        <v>428003.3505</v>
      </c>
      <c r="G10" s="17" t="s">
        <v>15</v>
      </c>
      <c r="H10" s="20" t="s">
        <v>15</v>
      </c>
    </row>
    <row r="11" spans="1:12">
      <c r="A11" s="27" t="s">
        <v>12</v>
      </c>
      <c r="B11" s="28">
        <v>106125652</v>
      </c>
      <c r="G11" s="18">
        <v>771914.86</v>
      </c>
      <c r="H11" s="21">
        <v>788668</v>
      </c>
    </row>
    <row r="13" spans="1:12">
      <c r="A13" s="29" t="s">
        <v>18</v>
      </c>
      <c r="B13" s="30">
        <f>SUM(B11-B3)</f>
        <v>101089012</v>
      </c>
    </row>
    <row r="14" spans="1:12">
      <c r="A14" s="1" t="s">
        <v>19</v>
      </c>
      <c r="B14" s="31">
        <v>100000000</v>
      </c>
    </row>
    <row r="15" spans="1:12">
      <c r="A15" s="1" t="s">
        <v>20</v>
      </c>
      <c r="B15" s="9">
        <v>2013</v>
      </c>
      <c r="C15" s="8">
        <v>2014</v>
      </c>
      <c r="D15" s="9">
        <v>2015</v>
      </c>
      <c r="E15" s="9">
        <v>2016</v>
      </c>
      <c r="F15" s="9">
        <v>2017</v>
      </c>
    </row>
    <row r="16" spans="1:12">
      <c r="A16" s="1" t="s">
        <v>21</v>
      </c>
      <c r="B16" s="31">
        <v>20000000</v>
      </c>
      <c r="C16" s="2">
        <v>40000000</v>
      </c>
      <c r="D16" s="2">
        <v>60000000</v>
      </c>
      <c r="E16" s="2">
        <v>80000000</v>
      </c>
      <c r="F16" s="2">
        <v>100000000</v>
      </c>
      <c r="H16" s="8" t="s">
        <v>35</v>
      </c>
      <c r="I16" s="8"/>
    </row>
    <row r="17" spans="1:11">
      <c r="G17" s="22" t="s">
        <v>30</v>
      </c>
      <c r="H17" s="23" t="s">
        <v>31</v>
      </c>
    </row>
    <row r="18" spans="1:11">
      <c r="G18" s="22" t="s">
        <v>14</v>
      </c>
      <c r="H18" s="23" t="s">
        <v>14</v>
      </c>
      <c r="I18" s="8"/>
      <c r="J18" s="7"/>
      <c r="K18" s="8"/>
    </row>
    <row r="19" spans="1:11">
      <c r="A19" s="5" t="s">
        <v>23</v>
      </c>
      <c r="B19" s="46">
        <v>232566971</v>
      </c>
      <c r="C19">
        <v>3.0000000000000001E-3</v>
      </c>
      <c r="D19" s="3">
        <f>SUM(B19*C19)</f>
        <v>697700.91300000006</v>
      </c>
      <c r="E19" s="3">
        <f>SUM(D19/2)</f>
        <v>348850.45650000003</v>
      </c>
      <c r="F19" s="3">
        <f>SUM(D19/2)</f>
        <v>348850.45650000003</v>
      </c>
      <c r="G19" s="22">
        <f>SUM(F10+F19)</f>
        <v>776853.80700000003</v>
      </c>
      <c r="H19" s="11">
        <f>SUM(F19+F21)</f>
        <v>773332.20449999999</v>
      </c>
      <c r="I19" s="8"/>
      <c r="J19" s="7"/>
      <c r="K19" s="7"/>
    </row>
    <row r="20" spans="1:11">
      <c r="A20" t="s">
        <v>42</v>
      </c>
      <c r="B20" s="2" t="s">
        <v>28</v>
      </c>
      <c r="G20" s="22" t="s">
        <v>15</v>
      </c>
      <c r="H20" s="11" t="s">
        <v>15</v>
      </c>
      <c r="I20" s="3"/>
      <c r="J20" s="3"/>
      <c r="K20" s="3"/>
    </row>
    <row r="21" spans="1:11">
      <c r="A21" s="5" t="s">
        <v>24</v>
      </c>
      <c r="B21" s="2">
        <v>282987832</v>
      </c>
      <c r="C21">
        <v>3.0000000000000001E-3</v>
      </c>
      <c r="D21" s="3">
        <f>SUM(B21*C21)</f>
        <v>848963.49600000004</v>
      </c>
      <c r="E21" s="3">
        <f>SUM(D21/2)</f>
        <v>424481.74800000002</v>
      </c>
      <c r="F21" s="3">
        <f>SUM(D21/2)</f>
        <v>424481.74800000002</v>
      </c>
      <c r="G21" s="22">
        <v>790485.8</v>
      </c>
      <c r="H21" s="11">
        <v>741118.15</v>
      </c>
    </row>
    <row r="22" spans="1:11">
      <c r="A22" t="s">
        <v>41</v>
      </c>
      <c r="G22" s="14" t="s">
        <v>32</v>
      </c>
      <c r="H22" s="24" t="s">
        <v>33</v>
      </c>
    </row>
    <row r="23" spans="1:11">
      <c r="A23" s="5" t="s">
        <v>25</v>
      </c>
      <c r="B23" s="2">
        <v>341004536</v>
      </c>
      <c r="C23">
        <v>3.0000000000000001E-3</v>
      </c>
      <c r="D23" s="3">
        <f>SUM(B23*C23)</f>
        <v>1023013.608</v>
      </c>
      <c r="E23" s="3">
        <f>SUM(D23/2)</f>
        <v>511506.804</v>
      </c>
      <c r="F23" s="3">
        <f>SUM(D23/2)</f>
        <v>511506.804</v>
      </c>
      <c r="G23" s="14" t="s">
        <v>14</v>
      </c>
      <c r="H23" s="24" t="s">
        <v>14</v>
      </c>
    </row>
    <row r="24" spans="1:11">
      <c r="A24" s="1" t="s">
        <v>40</v>
      </c>
      <c r="G24" s="49">
        <f>SUM(F21+F23)</f>
        <v>935988.55200000003</v>
      </c>
      <c r="H24" s="25">
        <f>SUM(F23+F25)</f>
        <v>1053013.608</v>
      </c>
    </row>
    <row r="25" spans="1:11">
      <c r="A25" s="5" t="s">
        <v>26</v>
      </c>
      <c r="B25" s="2">
        <f>SUM(B23+B16)</f>
        <v>361004536</v>
      </c>
      <c r="C25">
        <v>3.0000000000000001E-3</v>
      </c>
      <c r="D25" s="3">
        <f>SUM(B25*C25)</f>
        <v>1083013.608</v>
      </c>
      <c r="E25" s="3">
        <f>SUM(D25/2)</f>
        <v>541506.804</v>
      </c>
      <c r="F25" s="3">
        <f>SUM(D25/2)</f>
        <v>541506.804</v>
      </c>
      <c r="G25" s="49" t="s">
        <v>15</v>
      </c>
      <c r="H25" s="8" t="s">
        <v>15</v>
      </c>
    </row>
    <row r="26" spans="1:11">
      <c r="A26" s="1" t="s">
        <v>43</v>
      </c>
      <c r="G26" s="15"/>
      <c r="H26" s="50" t="s">
        <v>28</v>
      </c>
    </row>
    <row r="27" spans="1:11">
      <c r="A27" s="5" t="s">
        <v>27</v>
      </c>
      <c r="B27" s="2">
        <v>361004536</v>
      </c>
      <c r="C27">
        <v>3.0000000000000001E-3</v>
      </c>
      <c r="D27" s="3">
        <f>SUM(B27*C27)</f>
        <v>1083013.608</v>
      </c>
      <c r="E27" s="3">
        <f>SUM(D27/2)</f>
        <v>541506.804</v>
      </c>
      <c r="F27" s="3">
        <f>SUM(D27/2)</f>
        <v>541506.804</v>
      </c>
      <c r="G27" s="17" t="s">
        <v>34</v>
      </c>
      <c r="H27" s="17" t="s">
        <v>34</v>
      </c>
    </row>
    <row r="28" spans="1:11">
      <c r="A28" s="1" t="s">
        <v>44</v>
      </c>
      <c r="G28" s="26" t="s">
        <v>14</v>
      </c>
      <c r="H28" s="26" t="s">
        <v>15</v>
      </c>
    </row>
    <row r="29" spans="1:11">
      <c r="G29" s="42">
        <f>SUM(E25+E27)</f>
        <v>1083013.608</v>
      </c>
      <c r="H29" s="42" t="s">
        <v>28</v>
      </c>
    </row>
    <row r="30" spans="1:11">
      <c r="A30" t="s">
        <v>36</v>
      </c>
    </row>
    <row r="31" spans="1:11">
      <c r="A31" t="s">
        <v>37</v>
      </c>
    </row>
    <row r="32" spans="1:11">
      <c r="A32" t="s">
        <v>38</v>
      </c>
    </row>
    <row r="33" spans="1:1">
      <c r="A33" t="s">
        <v>39</v>
      </c>
    </row>
  </sheetData>
  <pageMargins left="0.7" right="0.7" top="0.75" bottom="0.75" header="0.3" footer="0.3"/>
  <pageSetup scale="96" orientation="landscape" r:id="rId1"/>
  <headerFooter>
    <oddHeader xml:space="preserve">&amp;C&amp;"-,Bold"&amp;14CAPITAL OUTLAY&amp;"-,Regular"&amp;11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Normal="100" workbookViewId="0">
      <selection activeCell="G61" sqref="G61"/>
    </sheetView>
  </sheetViews>
  <sheetFormatPr defaultRowHeight="15"/>
  <cols>
    <col min="1" max="1" width="13" style="8" customWidth="1"/>
    <col min="2" max="2" width="13.85546875" style="8" customWidth="1"/>
    <col min="3" max="3" width="13.7109375" style="37" customWidth="1"/>
    <col min="4" max="4" width="9.140625" style="35"/>
    <col min="5" max="5" width="16.28515625" style="38" customWidth="1"/>
    <col min="6" max="6" width="1.5703125" customWidth="1"/>
    <col min="7" max="7" width="27.85546875" customWidth="1"/>
    <col min="8" max="8" width="13.140625" customWidth="1"/>
    <col min="9" max="9" width="14" customWidth="1"/>
    <col min="10" max="10" width="16.42578125" customWidth="1"/>
    <col min="11" max="11" width="18.28515625" customWidth="1"/>
    <col min="12" max="12" width="14.28515625" customWidth="1"/>
    <col min="13" max="13" width="12.5703125" customWidth="1"/>
    <col min="14" max="14" width="15.85546875" customWidth="1"/>
    <col min="15" max="15" width="14.140625" customWidth="1"/>
    <col min="16" max="16" width="12.7109375" bestFit="1" customWidth="1"/>
  </cols>
  <sheetData>
    <row r="1" spans="1:13" s="8" customFormat="1">
      <c r="A1" s="8" t="s">
        <v>119</v>
      </c>
      <c r="B1" s="8" t="s">
        <v>53</v>
      </c>
      <c r="C1" s="36" t="s">
        <v>1</v>
      </c>
      <c r="D1" s="8" t="s">
        <v>2</v>
      </c>
      <c r="E1" s="7" t="s">
        <v>54</v>
      </c>
      <c r="G1" s="5" t="s">
        <v>28</v>
      </c>
      <c r="H1" s="6" t="s">
        <v>1</v>
      </c>
      <c r="I1" s="4" t="s">
        <v>3</v>
      </c>
      <c r="J1" s="4" t="s">
        <v>4</v>
      </c>
      <c r="K1" s="10" t="s">
        <v>5</v>
      </c>
      <c r="L1" s="10" t="s">
        <v>60</v>
      </c>
      <c r="M1" s="13" t="s">
        <v>61</v>
      </c>
    </row>
    <row r="2" spans="1:13">
      <c r="A2" s="8">
        <v>2008</v>
      </c>
      <c r="B2" s="8" t="s">
        <v>55</v>
      </c>
      <c r="C2" s="37">
        <v>89266325</v>
      </c>
      <c r="D2" s="35">
        <v>2.7100000000000002E-3</v>
      </c>
      <c r="E2" s="38">
        <f>SUM(C2*D2)</f>
        <v>241911.74075000003</v>
      </c>
      <c r="G2" s="5" t="s">
        <v>69</v>
      </c>
      <c r="H2" s="2">
        <v>146021935</v>
      </c>
      <c r="I2" s="3">
        <f>E14</f>
        <v>516444.87984000001</v>
      </c>
      <c r="J2" s="3">
        <f>SUM(I2/2)</f>
        <v>258222.43992</v>
      </c>
      <c r="K2" s="3">
        <f>SUM(I2/2)</f>
        <v>258222.43992</v>
      </c>
      <c r="L2" s="11" t="s">
        <v>14</v>
      </c>
      <c r="M2" s="14" t="s">
        <v>14</v>
      </c>
    </row>
    <row r="3" spans="1:13">
      <c r="B3" s="8" t="s">
        <v>56</v>
      </c>
      <c r="C3" s="37">
        <v>2345715</v>
      </c>
      <c r="D3" s="35">
        <v>3.7100000000000002E-3</v>
      </c>
      <c r="E3" s="38">
        <f t="shared" ref="E3:E6" si="0">SUM(C3*D3)</f>
        <v>8702.6026500000007</v>
      </c>
      <c r="G3" t="s">
        <v>7</v>
      </c>
      <c r="H3" s="2">
        <v>5036640</v>
      </c>
      <c r="I3" s="3"/>
      <c r="J3" s="10" t="s">
        <v>45</v>
      </c>
      <c r="K3" s="33" t="s">
        <v>49</v>
      </c>
      <c r="L3" s="12">
        <f>SUM(K2+J4)</f>
        <v>537399.50570400001</v>
      </c>
      <c r="M3" s="15">
        <f>SUM(K4+J6)</f>
        <v>600065.26864600007</v>
      </c>
    </row>
    <row r="4" spans="1:13">
      <c r="B4" s="8" t="s">
        <v>57</v>
      </c>
      <c r="C4" s="37">
        <v>28828467</v>
      </c>
      <c r="D4" s="35">
        <v>4.2599999999999999E-3</v>
      </c>
      <c r="E4" s="38">
        <f t="shared" si="0"/>
        <v>122809.26942</v>
      </c>
      <c r="G4" s="5" t="s">
        <v>70</v>
      </c>
      <c r="H4" s="2">
        <v>156486232</v>
      </c>
      <c r="I4" s="3">
        <f>E21</f>
        <v>558354.13156800007</v>
      </c>
      <c r="J4" s="3">
        <f>SUM(I4/2)</f>
        <v>279177.06578400003</v>
      </c>
      <c r="K4" s="3">
        <f>SUM(I4/2)</f>
        <v>279177.06578400003</v>
      </c>
      <c r="L4" s="11" t="s">
        <v>15</v>
      </c>
      <c r="M4" s="14" t="s">
        <v>15</v>
      </c>
    </row>
    <row r="5" spans="1:13">
      <c r="B5" s="8" t="s">
        <v>58</v>
      </c>
      <c r="C5" s="37">
        <v>10089072</v>
      </c>
      <c r="D5" s="35">
        <v>9.11E-3</v>
      </c>
      <c r="E5" s="38">
        <f t="shared" si="0"/>
        <v>91911.445919999998</v>
      </c>
      <c r="G5" s="27" t="s">
        <v>8</v>
      </c>
      <c r="H5" s="28">
        <v>7193587</v>
      </c>
      <c r="I5" s="3"/>
      <c r="J5" s="33" t="s">
        <v>46</v>
      </c>
      <c r="K5" s="32" t="s">
        <v>50</v>
      </c>
      <c r="L5" s="12">
        <v>624789.11</v>
      </c>
      <c r="M5" s="15">
        <v>606305.05000000005</v>
      </c>
    </row>
    <row r="6" spans="1:13">
      <c r="B6" s="8" t="s">
        <v>11</v>
      </c>
      <c r="C6" s="37">
        <v>2154918</v>
      </c>
      <c r="D6" s="35">
        <v>9.11E-3</v>
      </c>
      <c r="E6" s="38">
        <f t="shared" si="0"/>
        <v>19631.30298</v>
      </c>
      <c r="G6" s="5" t="s">
        <v>71</v>
      </c>
      <c r="H6" s="2">
        <v>170548380</v>
      </c>
      <c r="I6" s="3">
        <f>E27</f>
        <v>641776.40572400007</v>
      </c>
      <c r="J6" s="3">
        <f>SUM(I6/2)</f>
        <v>320888.20286200003</v>
      </c>
      <c r="K6" s="3">
        <f>SUM(I6/2)</f>
        <v>320888.20286200003</v>
      </c>
      <c r="L6" s="3"/>
    </row>
    <row r="7" spans="1:13">
      <c r="A7" s="8" t="s">
        <v>59</v>
      </c>
      <c r="B7" s="7">
        <f>SUM(E7/2)</f>
        <v>242483.18085999999</v>
      </c>
      <c r="E7" s="38">
        <f>SUM(E2:E6)</f>
        <v>484966.36171999999</v>
      </c>
      <c r="G7" t="s">
        <v>11</v>
      </c>
      <c r="H7" s="2">
        <v>12985834</v>
      </c>
      <c r="I7" s="3"/>
      <c r="J7" s="32" t="s">
        <v>47</v>
      </c>
      <c r="K7" s="34" t="s">
        <v>51</v>
      </c>
      <c r="L7" s="16" t="s">
        <v>62</v>
      </c>
      <c r="M7" s="19" t="s">
        <v>63</v>
      </c>
    </row>
    <row r="8" spans="1:13">
      <c r="G8" s="5" t="s">
        <v>72</v>
      </c>
      <c r="H8" s="2">
        <v>240533947</v>
      </c>
      <c r="I8" s="3">
        <f>E33</f>
        <v>1144480.8877739999</v>
      </c>
      <c r="J8" s="3">
        <f>SUM(I8/2)</f>
        <v>572240.44388699997</v>
      </c>
      <c r="K8" s="3">
        <f>SUM(I8/2)</f>
        <v>572240.44388699997</v>
      </c>
      <c r="L8" s="17" t="s">
        <v>14</v>
      </c>
      <c r="M8" s="20" t="s">
        <v>14</v>
      </c>
    </row>
    <row r="9" spans="1:13">
      <c r="A9" s="8">
        <v>2009</v>
      </c>
      <c r="B9" s="8" t="s">
        <v>55</v>
      </c>
      <c r="C9" s="39">
        <v>99306327</v>
      </c>
      <c r="D9" s="35">
        <v>2.6099999999999999E-3</v>
      </c>
      <c r="E9" s="38">
        <f t="shared" ref="E9:E13" si="1">SUM(C9*D9)</f>
        <v>259189.51346999998</v>
      </c>
      <c r="G9" t="s">
        <v>11</v>
      </c>
      <c r="H9" s="2">
        <v>73243715</v>
      </c>
      <c r="I9" s="3"/>
      <c r="J9" s="34" t="s">
        <v>48</v>
      </c>
      <c r="K9" s="40" t="s">
        <v>52</v>
      </c>
      <c r="L9" s="18">
        <f>SUM(K6+J8)</f>
        <v>893128.64674900007</v>
      </c>
      <c r="M9" s="21">
        <f>SUM(K8+J10)</f>
        <v>1305444.2842484999</v>
      </c>
    </row>
    <row r="10" spans="1:13">
      <c r="B10" s="8" t="s">
        <v>56</v>
      </c>
      <c r="C10" s="37">
        <v>2359775</v>
      </c>
      <c r="D10" s="35">
        <v>3.6099999999999999E-3</v>
      </c>
      <c r="E10" s="38">
        <f t="shared" si="1"/>
        <v>8518.7877499999995</v>
      </c>
      <c r="G10" s="5" t="s">
        <v>73</v>
      </c>
      <c r="H10" s="31">
        <v>285335567</v>
      </c>
      <c r="I10" s="3">
        <f>E39</f>
        <v>1466407.6807229999</v>
      </c>
      <c r="J10" s="3">
        <f>SUM(I10/2)</f>
        <v>733203.84036149993</v>
      </c>
      <c r="K10" s="3">
        <f>SUM(I10/2)</f>
        <v>733203.84036149993</v>
      </c>
      <c r="L10" s="17" t="s">
        <v>15</v>
      </c>
      <c r="M10" s="20" t="s">
        <v>15</v>
      </c>
    </row>
    <row r="11" spans="1:13">
      <c r="B11" s="8" t="s">
        <v>57</v>
      </c>
      <c r="C11" s="37">
        <v>30065734</v>
      </c>
      <c r="D11" s="35">
        <v>4.1000000000000003E-3</v>
      </c>
      <c r="E11" s="38">
        <f t="shared" si="1"/>
        <v>123269.50940000001</v>
      </c>
      <c r="G11" s="27" t="s">
        <v>12</v>
      </c>
      <c r="H11" s="28">
        <v>106125652</v>
      </c>
      <c r="I11" s="3"/>
      <c r="J11" s="3"/>
      <c r="K11" s="3"/>
      <c r="L11" s="18">
        <v>912933.69</v>
      </c>
      <c r="M11" s="21">
        <v>1323506.46</v>
      </c>
    </row>
    <row r="12" spans="1:13">
      <c r="B12" s="8" t="s">
        <v>58</v>
      </c>
      <c r="C12" s="37">
        <v>9253459</v>
      </c>
      <c r="D12" s="35">
        <v>8.7799999999999996E-3</v>
      </c>
      <c r="E12" s="38">
        <f t="shared" si="1"/>
        <v>81245.370020000002</v>
      </c>
      <c r="G12" s="1"/>
      <c r="H12" s="2"/>
      <c r="I12" s="3"/>
      <c r="J12" s="3"/>
      <c r="K12" s="3"/>
      <c r="L12" s="3"/>
    </row>
    <row r="13" spans="1:13">
      <c r="B13" s="8" t="s">
        <v>11</v>
      </c>
      <c r="C13" s="37">
        <v>5036640</v>
      </c>
      <c r="D13" s="35">
        <v>8.7799999999999996E-3</v>
      </c>
      <c r="E13" s="38">
        <f t="shared" si="1"/>
        <v>44221.699199999995</v>
      </c>
      <c r="G13" s="29" t="s">
        <v>18</v>
      </c>
      <c r="H13" s="30">
        <f>SUM(H11-H3)</f>
        <v>101089012</v>
      </c>
      <c r="I13" s="3"/>
      <c r="J13" s="3"/>
      <c r="K13" s="3"/>
      <c r="L13" s="3"/>
    </row>
    <row r="14" spans="1:13">
      <c r="A14" s="8" t="s">
        <v>59</v>
      </c>
      <c r="B14" s="7">
        <f>SUM(E14/2)</f>
        <v>258222.43992</v>
      </c>
      <c r="E14" s="38">
        <f>SUM(E9:E13)</f>
        <v>516444.87984000001</v>
      </c>
      <c r="G14" s="1" t="s">
        <v>19</v>
      </c>
      <c r="H14" s="31">
        <v>100000000</v>
      </c>
      <c r="I14" s="3"/>
      <c r="J14" s="3"/>
      <c r="K14" s="3"/>
      <c r="L14" s="3"/>
    </row>
    <row r="15" spans="1:13">
      <c r="G15" s="1" t="s">
        <v>20</v>
      </c>
      <c r="H15" s="9">
        <v>2013</v>
      </c>
      <c r="I15" s="8">
        <v>2014</v>
      </c>
      <c r="J15" s="9">
        <v>2015</v>
      </c>
      <c r="K15" s="9">
        <v>2016</v>
      </c>
      <c r="L15" s="9">
        <v>2017</v>
      </c>
    </row>
    <row r="16" spans="1:13">
      <c r="A16" s="8">
        <v>2010</v>
      </c>
      <c r="B16" s="8" t="s">
        <v>55</v>
      </c>
      <c r="C16" s="37">
        <v>105090158</v>
      </c>
      <c r="D16" s="35">
        <v>2.5730000000000002E-3</v>
      </c>
      <c r="E16" s="38">
        <f t="shared" ref="E16:E20" si="2">SUM(C16*D16)</f>
        <v>270396.97653400002</v>
      </c>
      <c r="G16" s="1" t="s">
        <v>21</v>
      </c>
      <c r="H16" s="31">
        <v>20000000</v>
      </c>
      <c r="I16" s="2">
        <v>40000000</v>
      </c>
      <c r="J16" s="2">
        <v>60000000</v>
      </c>
      <c r="K16" s="2">
        <v>80000000</v>
      </c>
      <c r="L16" s="2">
        <v>100000000</v>
      </c>
      <c r="M16" s="8" t="s">
        <v>28</v>
      </c>
    </row>
    <row r="17" spans="1:14">
      <c r="B17" s="8" t="s">
        <v>56</v>
      </c>
      <c r="C17" s="37">
        <v>3262650</v>
      </c>
      <c r="D17" s="35">
        <v>3.5729999999999998E-3</v>
      </c>
      <c r="E17" s="38">
        <f t="shared" si="2"/>
        <v>11657.44845</v>
      </c>
      <c r="G17" s="1"/>
      <c r="H17" s="2"/>
      <c r="I17" s="3"/>
      <c r="J17" s="3"/>
      <c r="K17" s="3"/>
      <c r="L17" s="3"/>
    </row>
    <row r="18" spans="1:14">
      <c r="B18" s="8" t="s">
        <v>57</v>
      </c>
      <c r="C18" s="37">
        <v>30416804</v>
      </c>
      <c r="D18" s="35">
        <v>4.0419999999999996E-3</v>
      </c>
      <c r="E18" s="38">
        <f t="shared" si="2"/>
        <v>122944.72176799999</v>
      </c>
      <c r="G18" s="1"/>
      <c r="H18" s="2"/>
      <c r="I18" s="47" t="s">
        <v>35</v>
      </c>
      <c r="J18" s="45"/>
      <c r="K18" s="44"/>
      <c r="L18" s="22" t="s">
        <v>89</v>
      </c>
      <c r="M18" s="23"/>
    </row>
    <row r="19" spans="1:14">
      <c r="B19" s="8" t="s">
        <v>58</v>
      </c>
      <c r="C19" s="37">
        <v>10523033</v>
      </c>
      <c r="D19" s="35">
        <v>8.6560000000000005E-3</v>
      </c>
      <c r="E19" s="38">
        <f t="shared" si="2"/>
        <v>91087.373648000008</v>
      </c>
      <c r="G19" s="5"/>
      <c r="H19" s="31"/>
      <c r="I19" s="3" t="s">
        <v>28</v>
      </c>
      <c r="J19" s="3"/>
      <c r="K19" s="3"/>
      <c r="L19" s="22"/>
      <c r="M19" s="23"/>
    </row>
    <row r="20" spans="1:14">
      <c r="B20" s="8" t="s">
        <v>11</v>
      </c>
      <c r="C20" s="37">
        <v>7193578</v>
      </c>
      <c r="D20" s="35">
        <v>8.6560000000000005E-3</v>
      </c>
      <c r="E20" s="38">
        <f t="shared" si="2"/>
        <v>62267.611168000003</v>
      </c>
      <c r="H20" s="6" t="s">
        <v>1</v>
      </c>
      <c r="I20" s="4" t="s">
        <v>3</v>
      </c>
      <c r="J20" s="4"/>
      <c r="K20" s="10"/>
      <c r="L20" s="10"/>
      <c r="M20" s="13" t="s">
        <v>28</v>
      </c>
    </row>
    <row r="21" spans="1:14">
      <c r="A21" s="8" t="s">
        <v>59</v>
      </c>
      <c r="B21" s="7">
        <f>SUM(E21/2)</f>
        <v>279177.06578400003</v>
      </c>
      <c r="E21" s="38">
        <f>SUM(E16:E20)</f>
        <v>558354.13156800007</v>
      </c>
      <c r="G21" s="5"/>
      <c r="H21" s="2"/>
      <c r="I21" s="3"/>
      <c r="J21" s="3"/>
      <c r="K21" s="3"/>
      <c r="L21" s="3"/>
    </row>
    <row r="22" spans="1:14">
      <c r="G22" s="1"/>
      <c r="H22" s="2"/>
      <c r="I22" s="3"/>
      <c r="J22" s="45" t="s">
        <v>79</v>
      </c>
      <c r="K22" s="44" t="s">
        <v>80</v>
      </c>
      <c r="L22" s="22" t="s">
        <v>64</v>
      </c>
      <c r="M22" s="23" t="s">
        <v>65</v>
      </c>
    </row>
    <row r="23" spans="1:14">
      <c r="A23" s="8">
        <v>2011</v>
      </c>
      <c r="B23" s="8" t="s">
        <v>55</v>
      </c>
      <c r="C23" s="37">
        <v>110412842</v>
      </c>
      <c r="D23" s="35">
        <v>2.5539999999999998E-3</v>
      </c>
      <c r="E23" s="38">
        <f t="shared" ref="E23:E26" si="3">SUM(C23*D23)</f>
        <v>281994.398468</v>
      </c>
      <c r="G23" s="5" t="s">
        <v>74</v>
      </c>
      <c r="H23" s="46">
        <f>SUM(C41:C44)</f>
        <v>232566961</v>
      </c>
      <c r="I23" s="3">
        <f>E45</f>
        <v>881631.63658399996</v>
      </c>
      <c r="J23" s="3">
        <f>SUM(I23/2)</f>
        <v>440815.81829199998</v>
      </c>
      <c r="K23" s="3">
        <f>SUM(I23/2)</f>
        <v>440815.81829199998</v>
      </c>
      <c r="L23" s="22" t="s">
        <v>14</v>
      </c>
      <c r="M23" s="23" t="s">
        <v>14</v>
      </c>
    </row>
    <row r="24" spans="1:14">
      <c r="B24" s="8" t="s">
        <v>57</v>
      </c>
      <c r="C24" s="37">
        <v>33324977</v>
      </c>
      <c r="D24" s="35">
        <v>3.9649999999999998E-3</v>
      </c>
      <c r="E24" s="38">
        <f t="shared" si="3"/>
        <v>132133.53380499998</v>
      </c>
      <c r="G24" t="s">
        <v>42</v>
      </c>
      <c r="H24" s="2" t="s">
        <v>28</v>
      </c>
      <c r="I24" s="3"/>
      <c r="J24" s="44" t="s">
        <v>81</v>
      </c>
      <c r="K24" s="43" t="s">
        <v>82</v>
      </c>
      <c r="L24" s="45">
        <f>SUM(K10+J23)</f>
        <v>1174019.6586535</v>
      </c>
      <c r="M24" s="44">
        <f>SUM(K23+J25)</f>
        <v>998149.57583699992</v>
      </c>
    </row>
    <row r="25" spans="1:14">
      <c r="B25" s="8" t="s">
        <v>58</v>
      </c>
      <c r="C25" s="37">
        <v>13824727</v>
      </c>
      <c r="D25" s="35">
        <v>8.4910000000000003E-3</v>
      </c>
      <c r="E25" s="38">
        <f t="shared" si="3"/>
        <v>117385.75695700001</v>
      </c>
      <c r="G25" s="5" t="s">
        <v>75</v>
      </c>
      <c r="H25" s="2">
        <f>SUM(C47:C50)</f>
        <v>282987832</v>
      </c>
      <c r="I25" s="3">
        <f>E51</f>
        <v>1114667.5150899999</v>
      </c>
      <c r="J25" s="3">
        <f>SUM(I25/2)</f>
        <v>557333.75754499994</v>
      </c>
      <c r="K25" s="3">
        <f>SUM(I25/2)</f>
        <v>557333.75754499994</v>
      </c>
      <c r="L25" s="22" t="s">
        <v>15</v>
      </c>
      <c r="M25" s="23" t="s">
        <v>15</v>
      </c>
    </row>
    <row r="26" spans="1:14">
      <c r="B26" s="8" t="s">
        <v>11</v>
      </c>
      <c r="C26" s="37">
        <v>12985834</v>
      </c>
      <c r="D26" s="35">
        <v>8.4910000000000003E-3</v>
      </c>
      <c r="E26" s="38">
        <f t="shared" si="3"/>
        <v>110262.71649400001</v>
      </c>
      <c r="G26" t="s">
        <v>41</v>
      </c>
      <c r="H26" s="2"/>
      <c r="I26" s="3"/>
      <c r="J26" s="43" t="s">
        <v>83</v>
      </c>
      <c r="K26" s="41" t="s">
        <v>84</v>
      </c>
      <c r="L26" s="22">
        <v>1212633.67</v>
      </c>
      <c r="M26" s="58">
        <v>1009287.43</v>
      </c>
    </row>
    <row r="27" spans="1:14">
      <c r="A27" s="8" t="s">
        <v>59</v>
      </c>
      <c r="B27" s="7">
        <f>SUM(E27/2)</f>
        <v>320888.20286200003</v>
      </c>
      <c r="D27" s="35" t="s">
        <v>28</v>
      </c>
      <c r="E27" s="38">
        <f>SUM(E23:E26)</f>
        <v>641776.40572400007</v>
      </c>
      <c r="G27" s="5" t="s">
        <v>76</v>
      </c>
      <c r="H27" s="2">
        <f>SUM(C53:C56)</f>
        <v>341004536</v>
      </c>
      <c r="I27" s="3">
        <f>E57</f>
        <v>1377663.768708</v>
      </c>
      <c r="J27" s="3">
        <f>SUM(I27/2)</f>
        <v>688831.88435399998</v>
      </c>
      <c r="K27" s="3">
        <f>SUM(I27/2)</f>
        <v>688831.88435399998</v>
      </c>
      <c r="L27" s="14" t="s">
        <v>66</v>
      </c>
      <c r="M27" s="24" t="s">
        <v>67</v>
      </c>
    </row>
    <row r="28" spans="1:14">
      <c r="G28" s="1" t="s">
        <v>40</v>
      </c>
      <c r="H28" s="2"/>
      <c r="I28" s="3"/>
      <c r="J28" s="41" t="s">
        <v>85</v>
      </c>
      <c r="K28" s="42" t="s">
        <v>86</v>
      </c>
      <c r="L28" s="14" t="s">
        <v>14</v>
      </c>
      <c r="M28" s="24" t="s">
        <v>14</v>
      </c>
      <c r="N28" s="56" t="s">
        <v>15</v>
      </c>
    </row>
    <row r="29" spans="1:14">
      <c r="A29" s="8">
        <v>2012</v>
      </c>
      <c r="B29" s="8" t="s">
        <v>55</v>
      </c>
      <c r="C29" s="37">
        <v>121328397</v>
      </c>
      <c r="D29" s="35">
        <v>2.3879999999999999E-3</v>
      </c>
      <c r="E29" s="38">
        <f t="shared" ref="E29:E32" si="4">SUM(C29*D29)</f>
        <v>289732.21203599998</v>
      </c>
      <c r="G29" s="5" t="s">
        <v>77</v>
      </c>
      <c r="H29" s="2">
        <f>SUM(C59:C62)</f>
        <v>355165050</v>
      </c>
      <c r="I29" s="3">
        <f>E63</f>
        <v>1501242.5743860002</v>
      </c>
      <c r="J29" s="3">
        <f>SUM(I29/2)</f>
        <v>750621.28719300008</v>
      </c>
      <c r="K29" s="3">
        <f>SUM(I29/2)</f>
        <v>750621.28719300008</v>
      </c>
      <c r="L29" s="43">
        <f>SUM(K25+J27)</f>
        <v>1246165.6418989999</v>
      </c>
      <c r="M29" s="48">
        <f>SUM(K27+J29)</f>
        <v>1439453.1715470001</v>
      </c>
      <c r="N29" s="57"/>
    </row>
    <row r="30" spans="1:14">
      <c r="B30" s="8" t="s">
        <v>57</v>
      </c>
      <c r="C30" s="37">
        <v>34782512</v>
      </c>
      <c r="D30" s="35">
        <v>3.9649999999999998E-3</v>
      </c>
      <c r="E30" s="38">
        <f t="shared" si="4"/>
        <v>137912.66008</v>
      </c>
      <c r="G30" s="1" t="s">
        <v>43</v>
      </c>
      <c r="H30" s="2"/>
      <c r="I30" s="3"/>
      <c r="J30" s="42" t="s">
        <v>87</v>
      </c>
      <c r="K30" s="41" t="s">
        <v>88</v>
      </c>
      <c r="L30" s="49" t="s">
        <v>15</v>
      </c>
      <c r="M30" s="17" t="s">
        <v>68</v>
      </c>
    </row>
    <row r="31" spans="1:14">
      <c r="B31" s="8" t="s">
        <v>58</v>
      </c>
      <c r="C31" s="37">
        <v>11179323</v>
      </c>
      <c r="D31" s="35">
        <v>8.4910000000000003E-3</v>
      </c>
      <c r="E31" s="38">
        <f t="shared" si="4"/>
        <v>94923.631592999998</v>
      </c>
      <c r="G31" s="5" t="s">
        <v>78</v>
      </c>
      <c r="H31" s="2">
        <f>SUM(C65:C68)</f>
        <v>353987832</v>
      </c>
      <c r="I31" s="3">
        <f>E69</f>
        <v>1761193.5150899999</v>
      </c>
      <c r="J31" s="3">
        <f>SUM(I31/2)</f>
        <v>880596.75754499994</v>
      </c>
      <c r="K31" s="3">
        <f>SUM(I31/2)</f>
        <v>880596.75754499994</v>
      </c>
      <c r="L31" s="15"/>
      <c r="M31" s="26" t="s">
        <v>14</v>
      </c>
      <c r="N31" s="54" t="s">
        <v>15</v>
      </c>
    </row>
    <row r="32" spans="1:14">
      <c r="B32" s="8" t="s">
        <v>11</v>
      </c>
      <c r="C32" s="37">
        <v>73243715</v>
      </c>
      <c r="D32" s="35">
        <v>8.4910000000000003E-3</v>
      </c>
      <c r="E32" s="38">
        <f t="shared" si="4"/>
        <v>621912.38406499999</v>
      </c>
      <c r="G32" s="1" t="s">
        <v>44</v>
      </c>
      <c r="H32" s="2"/>
      <c r="I32" s="3"/>
      <c r="J32" s="3"/>
      <c r="K32" s="3"/>
      <c r="L32" s="3"/>
      <c r="M32" s="42">
        <f>SUM(K29+J31)</f>
        <v>1631218.044738</v>
      </c>
      <c r="N32" s="55"/>
    </row>
    <row r="33" spans="1:14">
      <c r="A33" s="8" t="s">
        <v>59</v>
      </c>
      <c r="B33" s="7">
        <f>SUM(E33/2)</f>
        <v>572240.44388699997</v>
      </c>
      <c r="E33" s="38">
        <f>SUM(E29:E32)</f>
        <v>1144480.8877739999</v>
      </c>
      <c r="G33" s="1"/>
      <c r="H33" s="2"/>
      <c r="I33" s="3"/>
      <c r="J33" s="3"/>
      <c r="K33" s="3"/>
      <c r="L33" s="3"/>
    </row>
    <row r="34" spans="1:14">
      <c r="G34" t="s">
        <v>36</v>
      </c>
      <c r="H34" s="2"/>
      <c r="I34" s="3"/>
      <c r="J34" s="3"/>
      <c r="K34" s="3"/>
      <c r="L34" s="3"/>
    </row>
    <row r="35" spans="1:14">
      <c r="A35" s="8">
        <v>2013</v>
      </c>
      <c r="B35" s="8" t="s">
        <v>55</v>
      </c>
      <c r="C35" s="37">
        <v>132906434</v>
      </c>
      <c r="D35" s="35">
        <v>2.3219999999999998E-3</v>
      </c>
      <c r="E35" s="38">
        <f t="shared" ref="E35:E38" si="5">SUM(C35*D35)</f>
        <v>308608.73974799999</v>
      </c>
      <c r="G35" t="s">
        <v>37</v>
      </c>
      <c r="H35" s="2"/>
      <c r="I35" s="3"/>
      <c r="J35" s="3"/>
      <c r="K35" s="3"/>
      <c r="L35" s="3"/>
    </row>
    <row r="36" spans="1:14">
      <c r="B36" s="8" t="s">
        <v>57</v>
      </c>
      <c r="C36" s="37">
        <v>34216051</v>
      </c>
      <c r="D36" s="35">
        <v>4.0289999999999996E-3</v>
      </c>
      <c r="E36" s="38">
        <f t="shared" si="5"/>
        <v>137856.46947899999</v>
      </c>
      <c r="G36" t="s">
        <v>38</v>
      </c>
      <c r="H36" s="2"/>
      <c r="I36" s="3"/>
      <c r="J36" s="3"/>
      <c r="K36" s="3"/>
      <c r="L36" s="3"/>
    </row>
    <row r="37" spans="1:14">
      <c r="B37" s="8" t="s">
        <v>58</v>
      </c>
      <c r="C37" s="37">
        <v>12087430</v>
      </c>
      <c r="D37" s="35">
        <v>8.6280000000000003E-3</v>
      </c>
      <c r="E37" s="38">
        <f t="shared" si="5"/>
        <v>104290.34604</v>
      </c>
      <c r="G37" t="s">
        <v>39</v>
      </c>
      <c r="H37" s="2"/>
      <c r="I37" s="3"/>
      <c r="J37" s="3"/>
      <c r="K37" s="3"/>
      <c r="L37" s="3"/>
    </row>
    <row r="38" spans="1:14">
      <c r="B38" s="8" t="s">
        <v>11</v>
      </c>
      <c r="C38" s="37">
        <v>106125652</v>
      </c>
      <c r="D38" s="35">
        <v>8.6280000000000003E-3</v>
      </c>
      <c r="E38" s="38">
        <f t="shared" si="5"/>
        <v>915652.12545599998</v>
      </c>
    </row>
    <row r="39" spans="1:14">
      <c r="A39" s="8" t="s">
        <v>59</v>
      </c>
      <c r="B39" s="7">
        <f>SUM(E39/2)</f>
        <v>733203.84036149993</v>
      </c>
      <c r="E39" s="38">
        <f>SUM(E35:E38)</f>
        <v>1466407.6807229999</v>
      </c>
    </row>
    <row r="40" spans="1:14">
      <c r="L40" s="5" t="s">
        <v>15</v>
      </c>
      <c r="M40" s="5" t="s">
        <v>15</v>
      </c>
      <c r="N40" s="5" t="s">
        <v>118</v>
      </c>
    </row>
    <row r="41" spans="1:14">
      <c r="A41" s="8">
        <v>2014</v>
      </c>
      <c r="B41" s="8" t="s">
        <v>55</v>
      </c>
      <c r="C41" s="37">
        <v>152632428</v>
      </c>
      <c r="D41" s="35">
        <v>2.0899999999999998E-3</v>
      </c>
      <c r="E41" s="38">
        <f t="shared" ref="E41:E44" si="6">SUM(C41*D41)</f>
        <v>319001.77451999998</v>
      </c>
      <c r="G41" s="51"/>
      <c r="H41" s="36" t="s">
        <v>90</v>
      </c>
      <c r="I41" s="51" t="s">
        <v>91</v>
      </c>
      <c r="J41" s="41" t="s">
        <v>92</v>
      </c>
      <c r="K41" s="7" t="s">
        <v>93</v>
      </c>
      <c r="L41" s="7" t="s">
        <v>94</v>
      </c>
      <c r="M41" s="7" t="s">
        <v>95</v>
      </c>
      <c r="N41" s="7" t="s">
        <v>121</v>
      </c>
    </row>
    <row r="42" spans="1:14">
      <c r="B42" s="8" t="s">
        <v>57</v>
      </c>
      <c r="C42" s="37">
        <v>35229984</v>
      </c>
      <c r="D42" s="35">
        <v>4.2960000000000003E-3</v>
      </c>
      <c r="E42" s="38">
        <f t="shared" si="6"/>
        <v>151348.011264</v>
      </c>
      <c r="G42" s="51" t="s">
        <v>96</v>
      </c>
      <c r="H42" s="38">
        <v>4664.66</v>
      </c>
      <c r="I42" s="35">
        <v>253.75</v>
      </c>
      <c r="J42" s="38">
        <v>733.66</v>
      </c>
      <c r="K42" s="38">
        <f t="shared" ref="K42:K48" si="7">SUM(H42+J42)*I42</f>
        <v>1369823.7</v>
      </c>
      <c r="L42" s="38">
        <v>629596.32999999996</v>
      </c>
      <c r="M42" s="38">
        <v>721755</v>
      </c>
      <c r="N42" s="38">
        <f>SUM(L42+M42)</f>
        <v>1351351.33</v>
      </c>
    </row>
    <row r="43" spans="1:14">
      <c r="B43" s="8" t="s">
        <v>58</v>
      </c>
      <c r="C43" s="37">
        <v>11672555</v>
      </c>
      <c r="D43" s="35">
        <v>9.1999999999999998E-3</v>
      </c>
      <c r="E43" s="38">
        <f t="shared" si="6"/>
        <v>107387.50599999999</v>
      </c>
      <c r="G43" s="51" t="s">
        <v>97</v>
      </c>
      <c r="H43" s="38">
        <v>4804.6000000000004</v>
      </c>
      <c r="I43" s="35">
        <v>256</v>
      </c>
      <c r="J43" s="38">
        <v>779.66</v>
      </c>
      <c r="K43" s="38">
        <f t="shared" si="7"/>
        <v>1429570.5600000001</v>
      </c>
      <c r="L43" s="38">
        <v>610888.67000000004</v>
      </c>
      <c r="M43" s="38">
        <v>775999</v>
      </c>
      <c r="N43" s="38">
        <f t="shared" ref="N43:N47" si="8">SUM(L43+M43)</f>
        <v>1386887.67</v>
      </c>
    </row>
    <row r="44" spans="1:14">
      <c r="B44" s="8" t="s">
        <v>11</v>
      </c>
      <c r="C44" s="37">
        <v>33031994</v>
      </c>
      <c r="D44" s="35">
        <v>9.1999999999999998E-3</v>
      </c>
      <c r="E44" s="38">
        <f t="shared" si="6"/>
        <v>303894.34480000002</v>
      </c>
      <c r="G44" s="51" t="s">
        <v>98</v>
      </c>
      <c r="H44" s="38">
        <v>4389.95</v>
      </c>
      <c r="I44" s="35">
        <v>273</v>
      </c>
      <c r="J44" s="38">
        <v>692.87</v>
      </c>
      <c r="K44" s="38">
        <f t="shared" si="7"/>
        <v>1387609.8599999999</v>
      </c>
      <c r="L44" s="38">
        <f>L11</f>
        <v>912933.69</v>
      </c>
      <c r="M44" s="38">
        <v>563745</v>
      </c>
      <c r="N44" s="38">
        <f t="shared" si="8"/>
        <v>1476678.69</v>
      </c>
    </row>
    <row r="45" spans="1:14">
      <c r="A45" s="8" t="s">
        <v>59</v>
      </c>
      <c r="B45" s="7">
        <f>SUM(E45/2)</f>
        <v>440815.81829199998</v>
      </c>
      <c r="E45" s="38">
        <f>SUM(E41:E44)</f>
        <v>881631.63658399996</v>
      </c>
      <c r="G45" s="51" t="s">
        <v>99</v>
      </c>
      <c r="H45" s="38">
        <v>4490.92</v>
      </c>
      <c r="I45" s="35">
        <v>282</v>
      </c>
      <c r="J45" s="38">
        <v>673.8</v>
      </c>
      <c r="K45" s="38">
        <f t="shared" si="7"/>
        <v>1456451.04</v>
      </c>
      <c r="L45" s="38">
        <v>1323506.46</v>
      </c>
      <c r="M45" s="38">
        <v>157121</v>
      </c>
      <c r="N45" s="38">
        <f t="shared" si="8"/>
        <v>1480627.46</v>
      </c>
    </row>
    <row r="46" spans="1:14">
      <c r="G46" s="51" t="s">
        <v>100</v>
      </c>
      <c r="H46" s="38">
        <v>4625.6499999999996</v>
      </c>
      <c r="I46" s="35">
        <v>277.5</v>
      </c>
      <c r="J46" s="38">
        <v>683.33</v>
      </c>
      <c r="K46" s="38">
        <f t="shared" si="7"/>
        <v>1473241.95</v>
      </c>
      <c r="L46" s="38">
        <f>L26</f>
        <v>1212633.67</v>
      </c>
      <c r="M46" s="38">
        <v>283997</v>
      </c>
      <c r="N46" s="38">
        <f t="shared" si="8"/>
        <v>1496630.67</v>
      </c>
    </row>
    <row r="47" spans="1:14">
      <c r="A47" s="8">
        <v>2015</v>
      </c>
      <c r="B47" s="8" t="s">
        <v>55</v>
      </c>
      <c r="C47" s="37">
        <v>174297090</v>
      </c>
      <c r="D47" s="35">
        <v>1.7819999999999999E-3</v>
      </c>
      <c r="E47" s="38">
        <f t="shared" ref="E47:E50" si="9">SUM(C47*D47)</f>
        <v>310597.41437999997</v>
      </c>
      <c r="G47" s="51" t="s">
        <v>101</v>
      </c>
      <c r="H47" s="38">
        <v>4781.1400000000003</v>
      </c>
      <c r="I47" s="35">
        <v>267</v>
      </c>
      <c r="J47" s="38">
        <v>705.58</v>
      </c>
      <c r="K47" s="38">
        <f t="shared" si="7"/>
        <v>1464954.24</v>
      </c>
      <c r="L47" s="38">
        <v>1009287.43</v>
      </c>
      <c r="M47" s="38">
        <v>455806</v>
      </c>
      <c r="N47" s="38">
        <f t="shared" si="8"/>
        <v>1465093.4300000002</v>
      </c>
    </row>
    <row r="48" spans="1:14">
      <c r="B48" s="8" t="s">
        <v>57</v>
      </c>
      <c r="C48" s="37">
        <v>38250473</v>
      </c>
      <c r="D48" s="35">
        <v>4.2519999999999997E-3</v>
      </c>
      <c r="E48" s="38">
        <f t="shared" si="9"/>
        <v>162641.01119599998</v>
      </c>
      <c r="G48" s="51" t="s">
        <v>102</v>
      </c>
      <c r="H48" s="38">
        <v>4876.76</v>
      </c>
      <c r="I48" s="35">
        <v>279</v>
      </c>
      <c r="J48" s="38">
        <v>680.15</v>
      </c>
      <c r="K48" s="38">
        <f t="shared" si="7"/>
        <v>1550377.89</v>
      </c>
      <c r="L48" s="38"/>
      <c r="M48" s="38"/>
      <c r="N48" s="38"/>
    </row>
    <row r="49" spans="1:16">
      <c r="B49" s="8" t="s">
        <v>58</v>
      </c>
      <c r="C49" s="37">
        <v>12951186</v>
      </c>
      <c r="D49" s="35">
        <v>9.1059999999999995E-3</v>
      </c>
      <c r="E49" s="38">
        <f t="shared" si="9"/>
        <v>117933.49971599999</v>
      </c>
      <c r="G49" s="51" t="s">
        <v>103</v>
      </c>
      <c r="H49" s="38"/>
      <c r="I49" s="35"/>
      <c r="J49" s="38"/>
      <c r="K49" s="38"/>
      <c r="L49" s="38"/>
      <c r="M49" s="38"/>
      <c r="N49" s="38"/>
    </row>
    <row r="50" spans="1:16">
      <c r="B50" s="8" t="s">
        <v>11</v>
      </c>
      <c r="C50" s="37">
        <v>57489083</v>
      </c>
      <c r="D50" s="35">
        <v>9.1059999999999995E-3</v>
      </c>
      <c r="E50" s="38">
        <f t="shared" si="9"/>
        <v>523495.589798</v>
      </c>
      <c r="G50" s="51" t="s">
        <v>104</v>
      </c>
      <c r="H50" s="38"/>
      <c r="I50" s="35"/>
      <c r="J50" s="38"/>
      <c r="K50" s="38"/>
      <c r="L50" s="38"/>
      <c r="M50" s="38"/>
      <c r="N50" s="38"/>
    </row>
    <row r="51" spans="1:16">
      <c r="A51" s="8" t="s">
        <v>59</v>
      </c>
      <c r="B51" s="7">
        <f>SUM(E51/2)</f>
        <v>557333.75754499994</v>
      </c>
      <c r="E51" s="38">
        <f>SUM(E47:E50)</f>
        <v>1114667.5150899999</v>
      </c>
      <c r="H51" s="38"/>
      <c r="J51" s="3"/>
      <c r="K51" s="3"/>
      <c r="L51" s="3"/>
      <c r="M51" s="38"/>
      <c r="N51" s="38"/>
    </row>
    <row r="53" spans="1:16">
      <c r="A53" s="8">
        <v>2016</v>
      </c>
      <c r="B53" s="8" t="s">
        <v>55</v>
      </c>
      <c r="C53" s="37">
        <v>198140920</v>
      </c>
      <c r="D53" s="35">
        <v>1.5679999999999999E-3</v>
      </c>
      <c r="E53" s="38">
        <f t="shared" ref="E53:E56" si="10">SUM(C53*D53)</f>
        <v>310684.96256000001</v>
      </c>
      <c r="G53" s="51" t="s">
        <v>105</v>
      </c>
      <c r="H53" s="36" t="s">
        <v>106</v>
      </c>
      <c r="I53" s="51" t="s">
        <v>107</v>
      </c>
      <c r="J53" s="41" t="s">
        <v>108</v>
      </c>
      <c r="K53" s="41" t="s">
        <v>109</v>
      </c>
      <c r="L53" s="41" t="s">
        <v>110</v>
      </c>
      <c r="M53" s="7" t="s">
        <v>111</v>
      </c>
      <c r="N53" s="7" t="s">
        <v>58</v>
      </c>
      <c r="O53" s="4" t="s">
        <v>112</v>
      </c>
    </row>
    <row r="54" spans="1:16">
      <c r="B54" s="8" t="s">
        <v>57</v>
      </c>
      <c r="C54" s="37">
        <v>38648317</v>
      </c>
      <c r="D54" s="35">
        <v>4.0749999999999996E-3</v>
      </c>
      <c r="E54" s="38">
        <f t="shared" si="10"/>
        <v>157491.891775</v>
      </c>
      <c r="G54" s="51" t="s">
        <v>113</v>
      </c>
      <c r="H54" s="38">
        <v>114947.55</v>
      </c>
      <c r="I54" s="52">
        <v>67203.289999999994</v>
      </c>
      <c r="J54" s="3">
        <v>129568.5</v>
      </c>
      <c r="K54" s="3">
        <v>14323.82</v>
      </c>
      <c r="L54" s="3">
        <v>27451.25</v>
      </c>
      <c r="M54" s="38">
        <v>382163.03</v>
      </c>
      <c r="N54" s="38">
        <v>208508.2</v>
      </c>
      <c r="O54" s="53">
        <f t="shared" ref="O54:O56" si="11">SUM(H54:N54)+N42</f>
        <v>2295516.9699999997</v>
      </c>
    </row>
    <row r="55" spans="1:16">
      <c r="B55" s="8" t="s">
        <v>58</v>
      </c>
      <c r="C55" s="37">
        <v>13886730</v>
      </c>
      <c r="D55" s="35">
        <v>8.7270000000000004E-3</v>
      </c>
      <c r="E55" s="38">
        <f t="shared" si="10"/>
        <v>121189.49271000001</v>
      </c>
      <c r="G55" s="51" t="s">
        <v>114</v>
      </c>
      <c r="H55" s="38">
        <v>35409.67</v>
      </c>
      <c r="I55" s="3">
        <v>75035.34</v>
      </c>
      <c r="J55" s="3">
        <v>134320.84</v>
      </c>
      <c r="K55" s="3">
        <v>14188.26</v>
      </c>
      <c r="L55" s="3">
        <v>17296.72</v>
      </c>
      <c r="M55" s="38">
        <v>356389.57</v>
      </c>
      <c r="N55" s="38">
        <v>255676.9</v>
      </c>
      <c r="O55" s="53">
        <f t="shared" si="11"/>
        <v>2275204.9699999997</v>
      </c>
    </row>
    <row r="56" spans="1:16">
      <c r="B56" s="8" t="s">
        <v>11</v>
      </c>
      <c r="C56" s="37">
        <v>90328569</v>
      </c>
      <c r="D56" s="35">
        <v>8.7270000000000004E-3</v>
      </c>
      <c r="E56" s="38">
        <f t="shared" si="10"/>
        <v>788297.42166300002</v>
      </c>
      <c r="G56" s="51" t="s">
        <v>115</v>
      </c>
      <c r="H56" s="38">
        <v>34342.449999999997</v>
      </c>
      <c r="I56" s="3">
        <v>82502.179999999993</v>
      </c>
      <c r="J56" s="3">
        <v>132650.53</v>
      </c>
      <c r="K56" s="3">
        <v>13925.28</v>
      </c>
      <c r="L56" s="3">
        <v>25390.81</v>
      </c>
      <c r="M56" s="38">
        <v>286037.01</v>
      </c>
      <c r="N56" s="38">
        <v>170152.75</v>
      </c>
      <c r="O56" s="53">
        <f t="shared" si="11"/>
        <v>2221679.7000000002</v>
      </c>
    </row>
    <row r="57" spans="1:16">
      <c r="A57" s="8" t="s">
        <v>59</v>
      </c>
      <c r="B57" s="7">
        <f>SUM(E57/2)</f>
        <v>688831.88435399998</v>
      </c>
      <c r="E57" s="38">
        <f>SUM(E53:E56)</f>
        <v>1377663.768708</v>
      </c>
      <c r="G57" s="51" t="s">
        <v>116</v>
      </c>
      <c r="H57" s="38">
        <v>38507.32</v>
      </c>
      <c r="I57" s="3">
        <v>138495.76999999999</v>
      </c>
      <c r="J57" s="3">
        <v>132266.57999999999</v>
      </c>
      <c r="K57" s="3">
        <v>13416.29</v>
      </c>
      <c r="L57" s="3">
        <v>27439.119999999999</v>
      </c>
      <c r="M57" s="38">
        <v>327587.03999999998</v>
      </c>
      <c r="N57" s="38">
        <v>156916.10999999999</v>
      </c>
      <c r="O57" s="53">
        <f>SUM(H57:N57)+N45</f>
        <v>2315255.69</v>
      </c>
      <c r="P57" s="3" t="s">
        <v>28</v>
      </c>
    </row>
    <row r="58" spans="1:16">
      <c r="G58" s="51" t="s">
        <v>117</v>
      </c>
      <c r="H58" s="38">
        <v>31118.05</v>
      </c>
      <c r="I58" s="3">
        <v>85497.279999999999</v>
      </c>
      <c r="J58" s="3">
        <v>122070.01</v>
      </c>
      <c r="K58" s="3">
        <v>16242.94</v>
      </c>
      <c r="L58" s="3">
        <v>39263.699999999997</v>
      </c>
      <c r="M58" s="38">
        <v>313217.15999999997</v>
      </c>
      <c r="N58" s="38">
        <v>132407.32</v>
      </c>
      <c r="O58" s="53">
        <f>SUM(H58:N58)+N46</f>
        <v>2236447.13</v>
      </c>
    </row>
    <row r="59" spans="1:16">
      <c r="A59" s="8">
        <v>2017</v>
      </c>
      <c r="B59" s="8" t="s">
        <v>55</v>
      </c>
      <c r="C59" s="37">
        <v>198140920</v>
      </c>
      <c r="D59" s="35">
        <v>1.5679999999999999E-3</v>
      </c>
      <c r="E59" s="38">
        <f t="shared" ref="E59:E62" si="12">SUM(C59*D59)</f>
        <v>310684.96256000001</v>
      </c>
      <c r="G59" s="51" t="s">
        <v>120</v>
      </c>
      <c r="H59" s="38">
        <v>30719.81</v>
      </c>
      <c r="I59" s="59">
        <v>67961.06</v>
      </c>
      <c r="J59" s="59">
        <v>126646.28</v>
      </c>
      <c r="K59" s="59">
        <v>18305.09</v>
      </c>
      <c r="L59" s="59">
        <v>32232.79</v>
      </c>
      <c r="M59" s="38">
        <v>321344.28999999998</v>
      </c>
      <c r="N59" s="38">
        <v>158198.46</v>
      </c>
      <c r="O59" s="53">
        <f>SUM(H59:N59)+N47</f>
        <v>2220501.21</v>
      </c>
    </row>
    <row r="60" spans="1:16">
      <c r="B60" s="8" t="s">
        <v>57</v>
      </c>
      <c r="C60" s="37">
        <v>38648317</v>
      </c>
      <c r="D60" s="35">
        <v>4.0749999999999996E-3</v>
      </c>
      <c r="E60" s="38">
        <f t="shared" si="12"/>
        <v>157491.891775</v>
      </c>
      <c r="G60" s="51" t="s">
        <v>122</v>
      </c>
      <c r="H60" s="37"/>
      <c r="J60" s="3"/>
      <c r="K60" s="3"/>
      <c r="L60" s="3"/>
      <c r="M60" s="38"/>
      <c r="N60" s="38"/>
      <c r="O60" s="53"/>
    </row>
    <row r="61" spans="1:16">
      <c r="B61" s="8" t="s">
        <v>58</v>
      </c>
      <c r="C61" s="37">
        <v>13886730</v>
      </c>
      <c r="D61" s="35">
        <v>8.7270000000000004E-3</v>
      </c>
      <c r="E61" s="38">
        <f t="shared" si="12"/>
        <v>121189.49271000001</v>
      </c>
      <c r="H61" s="37"/>
      <c r="J61" s="3"/>
      <c r="K61" s="3"/>
      <c r="L61" s="3"/>
      <c r="M61" s="38"/>
      <c r="N61" s="38"/>
      <c r="O61" s="53"/>
    </row>
    <row r="62" spans="1:16">
      <c r="B62" s="8" t="s">
        <v>11</v>
      </c>
      <c r="C62" s="37">
        <v>104489083</v>
      </c>
      <c r="D62" s="35">
        <v>8.7270000000000004E-3</v>
      </c>
      <c r="E62" s="38">
        <f t="shared" si="12"/>
        <v>911876.22734099999</v>
      </c>
      <c r="H62" s="37"/>
      <c r="J62" s="3"/>
      <c r="K62" s="3"/>
      <c r="L62" s="3"/>
      <c r="M62" s="38"/>
      <c r="N62" s="38"/>
      <c r="O62" s="53"/>
    </row>
    <row r="63" spans="1:16">
      <c r="A63" s="8" t="s">
        <v>59</v>
      </c>
      <c r="B63" s="7">
        <f>SUM(E63/2)</f>
        <v>750621.28719300008</v>
      </c>
      <c r="E63" s="38">
        <f>SUM(E59:E62)</f>
        <v>1501242.5743860002</v>
      </c>
    </row>
    <row r="65" spans="1:5">
      <c r="A65" s="8">
        <v>2018</v>
      </c>
      <c r="B65" s="8" t="s">
        <v>55</v>
      </c>
      <c r="C65" s="37">
        <v>174297090</v>
      </c>
      <c r="D65" s="35">
        <v>1.7819999999999999E-3</v>
      </c>
      <c r="E65" s="38">
        <f t="shared" ref="E65:E68" si="13">SUM(C65*D65)</f>
        <v>310597.41437999997</v>
      </c>
    </row>
    <row r="66" spans="1:5">
      <c r="B66" s="8" t="s">
        <v>57</v>
      </c>
      <c r="C66" s="37">
        <v>38250473</v>
      </c>
      <c r="D66" s="35">
        <v>4.2519999999999997E-3</v>
      </c>
      <c r="E66" s="38">
        <f t="shared" si="13"/>
        <v>162641.01119599998</v>
      </c>
    </row>
    <row r="67" spans="1:5">
      <c r="B67" s="8" t="s">
        <v>58</v>
      </c>
      <c r="C67" s="37">
        <v>12951186</v>
      </c>
      <c r="D67" s="35">
        <v>9.1059999999999995E-3</v>
      </c>
      <c r="E67" s="38">
        <f t="shared" si="13"/>
        <v>117933.49971599999</v>
      </c>
    </row>
    <row r="68" spans="1:5">
      <c r="B68" s="8" t="s">
        <v>11</v>
      </c>
      <c r="C68" s="37">
        <v>128489083</v>
      </c>
      <c r="D68" s="35">
        <v>9.1059999999999995E-3</v>
      </c>
      <c r="E68" s="38">
        <f t="shared" si="13"/>
        <v>1170021.5897979999</v>
      </c>
    </row>
    <row r="69" spans="1:5">
      <c r="A69" s="8" t="s">
        <v>59</v>
      </c>
      <c r="B69" s="7">
        <f>SUM(E69/2)</f>
        <v>880596.75754499994</v>
      </c>
      <c r="E69" s="38">
        <f>SUM(E65:E68)</f>
        <v>1761193.5150899999</v>
      </c>
    </row>
  </sheetData>
  <pageMargins left="0.7" right="0.7" top="0.75" bottom="0.75" header="0.3" footer="0.3"/>
  <pageSetup scale="88" orientation="landscape" r:id="rId1"/>
  <rowBreaks count="1" manualBreakCount="1">
    <brk id="39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 Outlay</vt:lpstr>
      <vt:lpstr>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moe.bruns</dc:creator>
  <cp:lastModifiedBy>moe.bruns</cp:lastModifiedBy>
  <cp:lastPrinted>2013-10-22T18:19:24Z</cp:lastPrinted>
  <dcterms:created xsi:type="dcterms:W3CDTF">2012-10-31T14:25:39Z</dcterms:created>
  <dcterms:modified xsi:type="dcterms:W3CDTF">2016-02-23T15:32:51Z</dcterms:modified>
</cp:coreProperties>
</file>