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6-2017 Board Pkt\June 30, 2017\"/>
    </mc:Choice>
  </mc:AlternateContent>
  <bookViews>
    <workbookView xWindow="480" yWindow="60" windowWidth="7500" windowHeight="4785"/>
  </bookViews>
  <sheets>
    <sheet name="FUND BALANCE 16-17" sheetId="12" r:id="rId1"/>
    <sheet name="FUND BALANCE 15-16" sheetId="11" r:id="rId2"/>
    <sheet name="FUND BALANCE 14-15" sheetId="10" r:id="rId3"/>
    <sheet name="FUND BALANCE 13-14" sheetId="9" r:id="rId4"/>
    <sheet name="FUND BALANCE 12-13" sheetId="8" r:id="rId5"/>
    <sheet name="FUND BALANCE 11-12" sheetId="7" r:id="rId6"/>
    <sheet name="FUND BALANCE 10-11" sheetId="6" r:id="rId7"/>
    <sheet name="FUND BALANCE 09-10" sheetId="5" r:id="rId8"/>
    <sheet name="FUND BALANCE 08-09" sheetId="4" r:id="rId9"/>
    <sheet name="FUND BALANCE 07-08" sheetId="1" r:id="rId10"/>
    <sheet name="DATA " sheetId="2" r:id="rId11"/>
    <sheet name="GRAPHS" sheetId="3" r:id="rId12"/>
  </sheets>
  <calcPr calcId="152511" concurrentCalc="0"/>
</workbook>
</file>

<file path=xl/calcChain.xml><?xml version="1.0" encoding="utf-8"?>
<calcChain xmlns="http://schemas.openxmlformats.org/spreadsheetml/2006/main">
  <c r="L53" i="12" l="1"/>
  <c r="B38" i="12"/>
  <c r="D38" i="12"/>
  <c r="L38" i="12"/>
  <c r="F38" i="12"/>
  <c r="N69" i="12"/>
  <c r="L69" i="12"/>
  <c r="L70" i="12"/>
  <c r="J69" i="12"/>
  <c r="J70" i="12"/>
  <c r="H69" i="12"/>
  <c r="H70" i="12"/>
  <c r="F69" i="12"/>
  <c r="D69" i="12"/>
  <c r="D70" i="12"/>
  <c r="B69" i="12"/>
  <c r="B70" i="12"/>
  <c r="T64" i="12"/>
  <c r="N63" i="12"/>
  <c r="N66" i="12"/>
  <c r="L63" i="12"/>
  <c r="L66" i="12"/>
  <c r="J63" i="12"/>
  <c r="H63" i="12"/>
  <c r="H66" i="12"/>
  <c r="F63" i="12"/>
  <c r="F66" i="12"/>
  <c r="D63" i="12"/>
  <c r="D66" i="12"/>
  <c r="B63" i="12"/>
  <c r="T61" i="12"/>
  <c r="T60" i="12"/>
  <c r="O60" i="12"/>
  <c r="R60" i="12"/>
  <c r="T59" i="12"/>
  <c r="N58" i="12"/>
  <c r="L58" i="12"/>
  <c r="J58" i="12"/>
  <c r="H58" i="12"/>
  <c r="F58" i="12"/>
  <c r="D58" i="12"/>
  <c r="B58" i="12"/>
  <c r="T56" i="12"/>
  <c r="T55" i="12"/>
  <c r="T54" i="12"/>
  <c r="N53" i="12"/>
  <c r="J53" i="12"/>
  <c r="H53" i="12"/>
  <c r="F53" i="12"/>
  <c r="D53" i="12"/>
  <c r="B53" i="12"/>
  <c r="O52" i="12"/>
  <c r="R52" i="12"/>
  <c r="T51" i="12"/>
  <c r="T50" i="12"/>
  <c r="O50" i="12"/>
  <c r="R50" i="12"/>
  <c r="T49" i="12"/>
  <c r="N48" i="12"/>
  <c r="L48" i="12"/>
  <c r="J48" i="12"/>
  <c r="H48" i="12"/>
  <c r="F48" i="12"/>
  <c r="D48" i="12"/>
  <c r="B48" i="12"/>
  <c r="T46" i="12"/>
  <c r="T45" i="12"/>
  <c r="T44" i="12"/>
  <c r="N43" i="12"/>
  <c r="L43" i="12"/>
  <c r="J43" i="12"/>
  <c r="H43" i="12"/>
  <c r="F43" i="12"/>
  <c r="D43" i="12"/>
  <c r="B43" i="12"/>
  <c r="T41" i="12"/>
  <c r="T40" i="12"/>
  <c r="T39" i="12"/>
  <c r="N38" i="12"/>
  <c r="J38" i="12"/>
  <c r="H38" i="12"/>
  <c r="O35" i="12"/>
  <c r="R35" i="12"/>
  <c r="T35" i="12"/>
  <c r="T33" i="12"/>
  <c r="T32" i="12"/>
  <c r="N31" i="12"/>
  <c r="L31" i="12"/>
  <c r="J31" i="12"/>
  <c r="H31" i="12"/>
  <c r="F31" i="12"/>
  <c r="O28" i="12"/>
  <c r="R28" i="12"/>
  <c r="D31" i="12"/>
  <c r="B31" i="12"/>
  <c r="T29" i="12"/>
  <c r="T28" i="12"/>
  <c r="T27" i="12"/>
  <c r="N26" i="12"/>
  <c r="L26" i="12"/>
  <c r="J26" i="12"/>
  <c r="H26" i="12"/>
  <c r="F26" i="12"/>
  <c r="D26" i="12"/>
  <c r="B26" i="12"/>
  <c r="T24" i="12"/>
  <c r="T23" i="12"/>
  <c r="T22" i="12"/>
  <c r="N21" i="12"/>
  <c r="L21" i="12"/>
  <c r="J21" i="12"/>
  <c r="H21" i="12"/>
  <c r="F21" i="12"/>
  <c r="D21" i="12"/>
  <c r="B21" i="12"/>
  <c r="O19" i="12"/>
  <c r="R19" i="12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70" i="12"/>
  <c r="N6" i="12"/>
  <c r="L6" i="12"/>
  <c r="J6" i="12"/>
  <c r="H6" i="12"/>
  <c r="F6" i="12"/>
  <c r="D6" i="12"/>
  <c r="B6" i="12"/>
  <c r="T4" i="12"/>
  <c r="T67" i="12"/>
  <c r="T3" i="12"/>
  <c r="T66" i="12"/>
  <c r="O9" i="12"/>
  <c r="R9" i="12"/>
  <c r="O10" i="12"/>
  <c r="R10" i="12"/>
  <c r="O4" i="12"/>
  <c r="R4" i="12"/>
  <c r="O62" i="12"/>
  <c r="R62" i="12"/>
  <c r="O53" i="12"/>
  <c r="R53" i="12"/>
  <c r="O51" i="12"/>
  <c r="R51" i="12"/>
  <c r="O36" i="12"/>
  <c r="R36" i="12"/>
  <c r="O31" i="12"/>
  <c r="R31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39" i="12"/>
  <c r="R39" i="12"/>
  <c r="O3" i="12"/>
  <c r="R3" i="12"/>
  <c r="O6" i="12"/>
  <c r="R6" i="12"/>
  <c r="O12" i="12"/>
  <c r="R12" i="12"/>
  <c r="O13" i="12"/>
  <c r="R13" i="12"/>
  <c r="O16" i="12"/>
  <c r="R16" i="12"/>
  <c r="O33" i="12"/>
  <c r="R33" i="12"/>
  <c r="O38" i="12"/>
  <c r="R38" i="12"/>
  <c r="O54" i="12"/>
  <c r="R54" i="12"/>
  <c r="O61" i="12"/>
  <c r="R61" i="12"/>
  <c r="B66" i="12"/>
  <c r="O64" i="12"/>
  <c r="R64" i="12"/>
  <c r="J66" i="12"/>
  <c r="O63" i="12"/>
  <c r="R63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N70" i="12"/>
  <c r="O32" i="12"/>
  <c r="R32" i="12"/>
  <c r="O29" i="12"/>
  <c r="R29" i="12"/>
  <c r="O30" i="12"/>
  <c r="R30" i="12"/>
  <c r="F70" i="12"/>
  <c r="O24" i="12"/>
  <c r="R24" i="12"/>
  <c r="O26" i="12"/>
  <c r="R26" i="12"/>
  <c r="O23" i="12"/>
  <c r="R23" i="12"/>
  <c r="O27" i="12"/>
  <c r="R27" i="12"/>
  <c r="O25" i="12"/>
  <c r="R25" i="12"/>
  <c r="O22" i="12"/>
  <c r="R22" i="12"/>
  <c r="O18" i="12"/>
  <c r="R18" i="12"/>
  <c r="O20" i="12"/>
  <c r="R20" i="12"/>
  <c r="O21" i="12"/>
  <c r="R21" i="12"/>
  <c r="O45" i="12"/>
  <c r="R45" i="12"/>
  <c r="O46" i="12"/>
  <c r="R46" i="12"/>
  <c r="O48" i="12"/>
  <c r="R48" i="12"/>
  <c r="O49" i="12"/>
  <c r="R49" i="12"/>
  <c r="O47" i="12"/>
  <c r="R47" i="12"/>
  <c r="O41" i="12"/>
  <c r="R41" i="12"/>
  <c r="O42" i="12"/>
  <c r="R42" i="12"/>
  <c r="O43" i="12"/>
  <c r="R43" i="12"/>
  <c r="O40" i="12"/>
  <c r="R40" i="12"/>
  <c r="O44" i="12"/>
  <c r="R44" i="12"/>
  <c r="O55" i="12"/>
  <c r="R55" i="12"/>
  <c r="R66" i="12"/>
  <c r="O56" i="12"/>
  <c r="R56" i="12"/>
  <c r="R67" i="12"/>
  <c r="O57" i="12"/>
  <c r="R57" i="12"/>
  <c r="R68" i="12"/>
  <c r="O58" i="12"/>
  <c r="R58" i="12"/>
  <c r="R69" i="12"/>
  <c r="O59" i="12"/>
  <c r="R59" i="12"/>
  <c r="R70" i="12"/>
  <c r="U66" i="12"/>
  <c r="U70" i="12"/>
  <c r="U69" i="12"/>
  <c r="U67" i="12"/>
</calcChain>
</file>

<file path=xl/sharedStrings.xml><?xml version="1.0" encoding="utf-8"?>
<sst xmlns="http://schemas.openxmlformats.org/spreadsheetml/2006/main" count="1485" uniqueCount="46">
  <si>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</si>
  <si>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</si>
  <si>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</si>
  <si>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</si>
  <si>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</si>
  <si>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</si>
  <si>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</si>
  <si>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</si>
  <si>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</si>
  <si>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</si>
  <si>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</si>
  <si>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</si>
  <si>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</si>
  <si>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</si>
  <si>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</si>
  <si>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</si>
  <si>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</si>
  <si>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</si>
  <si>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</si>
  <si>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</si>
  <si>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</si>
  <si>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</si>
  <si>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</si>
  <si>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</si>
  <si>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</si>
  <si>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</si>
  <si>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</si>
  <si>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</si>
  <si>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</si>
  <si>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</si>
  <si>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</si>
  <si>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</si>
  <si>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</si>
  <si>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</si>
  <si>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</si>
  <si>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</si>
  <si>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</si>
  <si>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</si>
  <si>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</si>
  <si>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</si>
  <si>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</si>
  <si>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</si>
  <si>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</si>
  <si>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</si>
  <si>
    <t>+ADJUST DEDUCT LIFE INS</t>
  </si>
  <si>
    <t>+ADJUST FEDERAL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</si>
</sst>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22296"/>
        <c:axId val="307622688"/>
      </c:lineChart>
      <c:catAx>
        <c:axId val="30762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22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7622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22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23472"/>
        <c:axId val="307623864"/>
      </c:lineChart>
      <c:catAx>
        <c:axId val="30762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23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7623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23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24648"/>
        <c:axId val="307625040"/>
      </c:lineChart>
      <c:catAx>
        <c:axId val="30762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25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762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624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155552"/>
        <c:axId val="308155944"/>
      </c:lineChart>
      <c:catAx>
        <c:axId val="3081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155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8155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15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25384"/>
        <c:axId val="307925776"/>
      </c:lineChart>
      <c:catAx>
        <c:axId val="307925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25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792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25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26952"/>
        <c:axId val="307927344"/>
      </c:lineChart>
      <c:catAx>
        <c:axId val="307926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27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792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26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28128"/>
        <c:axId val="307928520"/>
      </c:lineChart>
      <c:dateAx>
        <c:axId val="3079281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2852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07928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28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155160"/>
        <c:axId val="308154768"/>
      </c:lineChart>
      <c:dateAx>
        <c:axId val="3081551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1547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0815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155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26560"/>
        <c:axId val="308128216"/>
      </c:lineChart>
      <c:dateAx>
        <c:axId val="3079265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12821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308128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926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zoomScaleNormal="100" workbookViewId="0">
      <selection activeCell="B70" sqref="B70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R3" s="3">
        <f>SUM(O3*Q3)</f>
        <v>0</v>
      </c>
      <c r="T3" s="3">
        <f>SUM(S3*0.34)</f>
        <v>0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R4" s="3">
        <f t="shared" ref="R4:R64" si="0">SUM(O4*Q4)</f>
        <v>0</v>
      </c>
      <c r="T4" s="3">
        <f>SUM(S4*0.63)</f>
        <v>0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R5" s="3">
        <f t="shared" si="0"/>
        <v>0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R6" s="3">
        <f t="shared" si="0"/>
        <v>0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R7" s="3">
        <f t="shared" si="0"/>
        <v>0</v>
      </c>
      <c r="T7" s="3">
        <f>SUM(S7*0.03)</f>
        <v>0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R8" s="3">
        <f t="shared" si="0"/>
        <v>0</v>
      </c>
      <c r="T8" s="3">
        <f>SUM(S8*0.34)</f>
        <v>0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R9" s="3">
        <f t="shared" si="0"/>
        <v>0</v>
      </c>
      <c r="T9" s="3">
        <f>SUM(S9*0.63)</f>
        <v>0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R10" s="3">
        <f t="shared" si="0"/>
        <v>0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R11" s="3">
        <f t="shared" si="0"/>
        <v>0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R12" s="3">
        <f t="shared" si="0"/>
        <v>0</v>
      </c>
      <c r="T12" s="3">
        <f>SUM(S12*0.03)</f>
        <v>0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R13" s="3">
        <f t="shared" si="0"/>
        <v>0</v>
      </c>
      <c r="T13" s="3">
        <f>SUM(S13*0.34)</f>
        <v>0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R14" s="3">
        <f t="shared" si="0"/>
        <v>0</v>
      </c>
      <c r="T14" s="3">
        <f>SUM(S14*0.63)</f>
        <v>0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R15" s="3">
        <f t="shared" si="0"/>
        <v>0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R16" s="3">
        <f t="shared" si="0"/>
        <v>0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R17" s="3">
        <f t="shared" si="0"/>
        <v>0</v>
      </c>
      <c r="T17" s="3">
        <f>SUM(S17*0.03)</f>
        <v>0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R18" s="3">
        <f t="shared" si="0"/>
        <v>0</v>
      </c>
      <c r="T18" s="3">
        <f>SUM(S18*0.34)</f>
        <v>0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R19" s="3">
        <f t="shared" si="0"/>
        <v>0</v>
      </c>
      <c r="T19" s="3">
        <f>SUM(S19*0.63)</f>
        <v>0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R20" s="3">
        <f t="shared" si="0"/>
        <v>0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R21" s="3">
        <f t="shared" si="0"/>
        <v>0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R22" s="3">
        <f t="shared" si="0"/>
        <v>0</v>
      </c>
      <c r="T22" s="3">
        <f>SUM(S22*0.03)</f>
        <v>0</v>
      </c>
    </row>
    <row r="23" spans="1:20" x14ac:dyDescent="0.2">
      <c r="A23" s="1" t="s">
        <v>7</v>
      </c>
      <c r="B23" s="3">
        <v>101295.45</v>
      </c>
      <c r="C23" s="3"/>
      <c r="D23" s="3">
        <v>263211.96000000002</v>
      </c>
      <c r="E23" s="3"/>
      <c r="F23" s="3">
        <v>-1550.83</v>
      </c>
      <c r="G23" s="3"/>
      <c r="H23" s="3">
        <v>111014.38</v>
      </c>
      <c r="I23" s="3"/>
      <c r="J23" s="3">
        <v>64131.33</v>
      </c>
      <c r="K23" s="3"/>
      <c r="L23" s="3">
        <v>20668.37</v>
      </c>
      <c r="N23" s="3">
        <v>1091.53</v>
      </c>
      <c r="O23" s="14">
        <f>SUM(B26/(SUM(B26:J26)))</f>
        <v>0.17357628658628194</v>
      </c>
      <c r="P23" s="1" t="s">
        <v>16</v>
      </c>
      <c r="R23" s="3">
        <f t="shared" si="0"/>
        <v>0</v>
      </c>
      <c r="T23" s="3">
        <f>SUM(S23*0.34)</f>
        <v>0</v>
      </c>
    </row>
    <row r="24" spans="1:20" x14ac:dyDescent="0.2">
      <c r="A24" s="5" t="s">
        <v>8</v>
      </c>
      <c r="B24" s="3">
        <v>348276.98</v>
      </c>
      <c r="C24" s="3"/>
      <c r="D24" s="3">
        <v>285501.86</v>
      </c>
      <c r="E24" s="3"/>
      <c r="F24" s="3">
        <v>136020.21</v>
      </c>
      <c r="G24" s="3"/>
      <c r="H24" s="3">
        <v>28550.2</v>
      </c>
      <c r="I24" s="3"/>
      <c r="J24" s="3">
        <v>0</v>
      </c>
      <c r="K24" s="3"/>
      <c r="L24" s="3">
        <v>21124.94</v>
      </c>
      <c r="N24" s="3">
        <v>0</v>
      </c>
      <c r="O24" s="14">
        <f>SUM(D26/(SUM(B26:J26)))</f>
        <v>0.51859355371612181</v>
      </c>
      <c r="P24" s="1" t="s">
        <v>17</v>
      </c>
      <c r="R24" s="3">
        <f t="shared" si="0"/>
        <v>0</v>
      </c>
      <c r="T24" s="3">
        <f>SUM(S24*0.63)</f>
        <v>0</v>
      </c>
    </row>
    <row r="25" spans="1:20" x14ac:dyDescent="0.2">
      <c r="A25" s="5" t="s">
        <v>9</v>
      </c>
      <c r="B25" s="3">
        <v>279005.13</v>
      </c>
      <c r="C25" s="3"/>
      <c r="D25" s="3">
        <v>39110.21</v>
      </c>
      <c r="E25" s="3"/>
      <c r="F25" s="3">
        <v>35671.440000000002</v>
      </c>
      <c r="G25" s="3"/>
      <c r="H25" s="3">
        <v>0</v>
      </c>
      <c r="I25" s="3"/>
      <c r="J25" s="3">
        <v>0</v>
      </c>
      <c r="K25" s="3"/>
      <c r="L25" s="3">
        <v>15393.37</v>
      </c>
      <c r="N25" s="3">
        <v>0</v>
      </c>
      <c r="O25" s="14">
        <f>SUM(F26/(SUM(B26:J26)))</f>
        <v>0.10054083958398996</v>
      </c>
      <c r="P25" s="1" t="s">
        <v>18</v>
      </c>
      <c r="R25" s="3">
        <f t="shared" si="0"/>
        <v>0</v>
      </c>
    </row>
    <row r="26" spans="1:20" x14ac:dyDescent="0.2">
      <c r="A26" s="1" t="s">
        <v>10</v>
      </c>
      <c r="B26" s="3">
        <f>SUM(B23+B24-B25)</f>
        <v>170567.3</v>
      </c>
      <c r="C26" s="3"/>
      <c r="D26" s="3">
        <f>SUM(D23+D24-D25)</f>
        <v>509603.61000000004</v>
      </c>
      <c r="E26" s="3"/>
      <c r="F26" s="3">
        <f>SUM(F23+F24-F25)</f>
        <v>98797.94</v>
      </c>
      <c r="G26" s="3"/>
      <c r="H26" s="3">
        <f>SUM(H23+H24-H25)</f>
        <v>139564.58000000002</v>
      </c>
      <c r="I26" s="3"/>
      <c r="J26" s="3">
        <f>SUM(J23+J24-J25)</f>
        <v>64131.33</v>
      </c>
      <c r="K26" s="3"/>
      <c r="L26" s="3">
        <f>SUM(L23+L24-L25)</f>
        <v>26399.939999999995</v>
      </c>
      <c r="N26" s="3">
        <f>SUM(N23+N24-N25)</f>
        <v>1091.53</v>
      </c>
      <c r="O26" s="14">
        <f>SUM(H26/(SUM(B26:J26)))</f>
        <v>0.1420266459947134</v>
      </c>
      <c r="P26" s="1" t="s">
        <v>19</v>
      </c>
      <c r="R26" s="3">
        <f t="shared" si="0"/>
        <v>0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6.5262674118892791E-2</v>
      </c>
      <c r="P27" s="1" t="s">
        <v>20</v>
      </c>
      <c r="R27" s="3">
        <f t="shared" si="0"/>
        <v>0</v>
      </c>
      <c r="T27" s="3">
        <f>SUM(S27*0.03)</f>
        <v>0</v>
      </c>
    </row>
    <row r="28" spans="1:20" x14ac:dyDescent="0.2">
      <c r="A28" s="1" t="s">
        <v>7</v>
      </c>
      <c r="B28" s="3">
        <v>170567.3</v>
      </c>
      <c r="C28" s="3"/>
      <c r="D28" s="3">
        <v>509603.61</v>
      </c>
      <c r="E28" s="3"/>
      <c r="F28" s="3">
        <v>98797.94</v>
      </c>
      <c r="G28" s="3"/>
      <c r="H28" s="3">
        <v>139564.57999999999</v>
      </c>
      <c r="I28" s="3"/>
      <c r="J28" s="3">
        <v>64131.33</v>
      </c>
      <c r="K28" s="3"/>
      <c r="L28" s="3">
        <v>26399.96</v>
      </c>
      <c r="N28" s="3">
        <v>1091.53</v>
      </c>
      <c r="O28" s="14">
        <f>SUM(B31/(SUM(B31:J31)))</f>
        <v>0.32800266950259938</v>
      </c>
      <c r="P28" s="1" t="s">
        <v>16</v>
      </c>
      <c r="R28" s="3">
        <f t="shared" si="0"/>
        <v>0</v>
      </c>
      <c r="T28" s="3">
        <f>SUM(S28*0.34)</f>
        <v>0</v>
      </c>
    </row>
    <row r="29" spans="1:20" x14ac:dyDescent="0.2">
      <c r="A29" s="5" t="s">
        <v>8</v>
      </c>
      <c r="B29" s="3">
        <v>451667.29</v>
      </c>
      <c r="C29" s="3"/>
      <c r="D29" s="3">
        <v>201171.93</v>
      </c>
      <c r="E29" s="3"/>
      <c r="F29" s="3">
        <v>79749.710000000006</v>
      </c>
      <c r="G29" s="3"/>
      <c r="H29" s="3">
        <v>16832.13</v>
      </c>
      <c r="I29" s="3"/>
      <c r="J29" s="3">
        <v>0</v>
      </c>
      <c r="K29" s="3"/>
      <c r="L29" s="3">
        <v>18238.72</v>
      </c>
      <c r="N29" s="3">
        <v>0</v>
      </c>
      <c r="O29" s="14">
        <f>SUM(D31/(SUM(B31:J31)))</f>
        <v>0.36939691561032922</v>
      </c>
      <c r="P29" s="1" t="s">
        <v>17</v>
      </c>
      <c r="R29" s="3">
        <f t="shared" si="0"/>
        <v>0</v>
      </c>
      <c r="T29" s="3">
        <f>SUM(S29*0.63)</f>
        <v>0</v>
      </c>
    </row>
    <row r="30" spans="1:20" x14ac:dyDescent="0.2">
      <c r="A30" s="5" t="s">
        <v>9</v>
      </c>
      <c r="B30" s="3">
        <v>225864.73</v>
      </c>
      <c r="C30" s="3"/>
      <c r="D30" s="3">
        <v>264383.43</v>
      </c>
      <c r="E30" s="3"/>
      <c r="F30" s="3">
        <v>33402.800000000003</v>
      </c>
      <c r="G30" s="3"/>
      <c r="H30" s="3">
        <v>0</v>
      </c>
      <c r="I30" s="3"/>
      <c r="J30" s="3">
        <v>0</v>
      </c>
      <c r="K30" s="3"/>
      <c r="L30" s="3">
        <v>11259.77</v>
      </c>
      <c r="N30" s="3">
        <v>0</v>
      </c>
      <c r="O30" s="14">
        <f>SUM(F31/(SUM(B31:J31)))</f>
        <v>0.12010978398951519</v>
      </c>
      <c r="P30" s="1" t="s">
        <v>18</v>
      </c>
      <c r="R30" s="3">
        <f t="shared" si="0"/>
        <v>0</v>
      </c>
    </row>
    <row r="31" spans="1:20" x14ac:dyDescent="0.2">
      <c r="A31" s="1" t="s">
        <v>10</v>
      </c>
      <c r="B31" s="3">
        <f>SUM(B28+B29-B30)</f>
        <v>396369.86</v>
      </c>
      <c r="C31" s="3"/>
      <c r="D31" s="3">
        <f>SUM(D28+D29-D30)</f>
        <v>446392.11000000004</v>
      </c>
      <c r="E31" s="3"/>
      <c r="F31" s="3">
        <f>SUM(F28+F29-F30)</f>
        <v>145144.85000000003</v>
      </c>
      <c r="G31" s="3"/>
      <c r="H31" s="3">
        <f>SUM(H28+H29-H30)</f>
        <v>156396.71</v>
      </c>
      <c r="I31" s="3"/>
      <c r="J31" s="3">
        <f>SUM(J28+J29-J30)</f>
        <v>64131.33</v>
      </c>
      <c r="K31" s="3"/>
      <c r="L31" s="3">
        <f>SUM(L28+L29-L30)</f>
        <v>33378.910000000003</v>
      </c>
      <c r="N31" s="3">
        <f>SUM(N28+N29-N30)</f>
        <v>1091.53</v>
      </c>
      <c r="O31" s="14">
        <f>SUM(H31/(SUM(B31:J31)))</f>
        <v>0.12942088578940861</v>
      </c>
      <c r="P31" s="1" t="s">
        <v>19</v>
      </c>
      <c r="R31" s="3">
        <f t="shared" si="0"/>
        <v>0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5.3069745108147569E-2</v>
      </c>
      <c r="P32" s="1" t="s">
        <v>20</v>
      </c>
      <c r="R32" s="3">
        <f t="shared" si="0"/>
        <v>0</v>
      </c>
      <c r="T32" s="3">
        <f>SUM(S32*0.03)</f>
        <v>0</v>
      </c>
    </row>
    <row r="33" spans="1:20" x14ac:dyDescent="0.2">
      <c r="A33" s="1" t="s">
        <v>7</v>
      </c>
      <c r="B33" s="3">
        <v>396369.86</v>
      </c>
      <c r="C33" s="3"/>
      <c r="D33" s="3">
        <v>446392.11</v>
      </c>
      <c r="E33" s="3"/>
      <c r="F33" s="3">
        <v>145144.85</v>
      </c>
      <c r="G33" s="3"/>
      <c r="H33" s="3">
        <v>156396.71</v>
      </c>
      <c r="I33" s="3"/>
      <c r="J33" s="3">
        <v>64131.33</v>
      </c>
      <c r="K33" s="3"/>
      <c r="L33" s="3">
        <v>33378.910000000003</v>
      </c>
      <c r="N33" s="3">
        <v>1091.53</v>
      </c>
      <c r="O33" s="14">
        <f>SUM(B38/(SUM(B38:J38)))</f>
        <v>0.31969303812335659</v>
      </c>
      <c r="P33" s="1" t="s">
        <v>16</v>
      </c>
      <c r="R33" s="3">
        <f t="shared" si="0"/>
        <v>0</v>
      </c>
      <c r="T33" s="3">
        <f>SUM(S33*0.34)</f>
        <v>0</v>
      </c>
    </row>
    <row r="34" spans="1:20" x14ac:dyDescent="0.2">
      <c r="A34" s="5" t="s">
        <v>44</v>
      </c>
      <c r="B34" s="3">
        <v>230.84</v>
      </c>
      <c r="C34" s="3"/>
      <c r="D34" s="3"/>
      <c r="E34" s="3"/>
      <c r="F34" s="3">
        <v>81.42</v>
      </c>
      <c r="G34" s="3"/>
      <c r="H34" s="3"/>
      <c r="I34" s="3"/>
      <c r="J34" s="3"/>
      <c r="K34" s="3"/>
      <c r="L34" s="3">
        <v>5.7</v>
      </c>
      <c r="N34" s="3"/>
      <c r="O34" s="14"/>
      <c r="P34" s="1"/>
      <c r="R34" s="3"/>
      <c r="T34" s="3"/>
    </row>
    <row r="35" spans="1:20" x14ac:dyDescent="0.2">
      <c r="A35" s="5" t="s">
        <v>8</v>
      </c>
      <c r="B35" s="3">
        <v>172174.43</v>
      </c>
      <c r="C35" s="3"/>
      <c r="D35" s="3">
        <v>10409.040000000001</v>
      </c>
      <c r="E35" s="3"/>
      <c r="F35" s="3">
        <v>6417</v>
      </c>
      <c r="G35" s="3"/>
      <c r="H35" s="3">
        <v>1040.92</v>
      </c>
      <c r="I35" s="3"/>
      <c r="J35" s="3">
        <v>0</v>
      </c>
      <c r="K35" s="3"/>
      <c r="L35" s="3">
        <v>21888.89</v>
      </c>
      <c r="N35" s="3">
        <v>0</v>
      </c>
      <c r="O35" s="14">
        <f>SUM(D38/(SUM(B38:J38)))</f>
        <v>0.35814812011660441</v>
      </c>
      <c r="P35" s="1" t="s">
        <v>17</v>
      </c>
      <c r="R35" s="3">
        <f t="shared" si="0"/>
        <v>0</v>
      </c>
      <c r="T35" s="3">
        <f>SUM(S35*0.63)</f>
        <v>0</v>
      </c>
    </row>
    <row r="36" spans="1:20" x14ac:dyDescent="0.2">
      <c r="A36" s="5" t="s">
        <v>9</v>
      </c>
      <c r="B36" s="3">
        <v>237135.13</v>
      </c>
      <c r="C36" s="3"/>
      <c r="D36" s="3">
        <v>86462.02</v>
      </c>
      <c r="E36" s="3"/>
      <c r="F36" s="3">
        <v>39880.620000000003</v>
      </c>
      <c r="G36" s="3"/>
      <c r="H36" s="3">
        <v>0</v>
      </c>
      <c r="I36" s="3"/>
      <c r="J36" s="3">
        <v>0</v>
      </c>
      <c r="K36" s="3"/>
      <c r="L36" s="3">
        <v>22099.24</v>
      </c>
      <c r="N36" s="3">
        <v>0</v>
      </c>
      <c r="O36" s="14">
        <f>SUM(F38/(SUM(B38:J38)))</f>
        <v>0.10801653607358939</v>
      </c>
      <c r="P36" s="1" t="s">
        <v>18</v>
      </c>
      <c r="R36" s="3">
        <f t="shared" si="0"/>
        <v>0</v>
      </c>
    </row>
    <row r="37" spans="1:20" x14ac:dyDescent="0.2">
      <c r="A37" s="5" t="s">
        <v>45</v>
      </c>
      <c r="B37" s="3">
        <v>859.71</v>
      </c>
      <c r="C37" s="3"/>
      <c r="D37" s="3">
        <v>229.9</v>
      </c>
      <c r="E37" s="3"/>
      <c r="F37" s="3"/>
      <c r="G37" s="3"/>
      <c r="H37" s="3"/>
      <c r="I37" s="3"/>
      <c r="J37" s="3"/>
      <c r="K37" s="3"/>
      <c r="L37" s="3"/>
      <c r="N37" s="3"/>
      <c r="O37" s="14"/>
      <c r="P37" s="1"/>
      <c r="R37" s="3"/>
    </row>
    <row r="38" spans="1:20" x14ac:dyDescent="0.2">
      <c r="A38" s="1" t="s">
        <v>10</v>
      </c>
      <c r="B38" s="3">
        <f>SUM(B33+B34+B35-B37-B36)</f>
        <v>330780.29000000004</v>
      </c>
      <c r="C38" s="3"/>
      <c r="D38" s="3">
        <f>SUM(D33+D35-D36+D37)</f>
        <v>370569.02999999997</v>
      </c>
      <c r="E38" s="3"/>
      <c r="F38" s="3">
        <f>SUM(F33+F34+F35-F36)</f>
        <v>111762.65000000002</v>
      </c>
      <c r="G38" s="3"/>
      <c r="H38" s="3">
        <f>SUM(H33+H35-H36)</f>
        <v>157437.63</v>
      </c>
      <c r="I38" s="3"/>
      <c r="J38" s="3">
        <f>SUM(J33+J35-J36)</f>
        <v>64131.33</v>
      </c>
      <c r="K38" s="3"/>
      <c r="L38" s="3">
        <f>SUM(L33+L34+L35-L36)</f>
        <v>33174.259999999995</v>
      </c>
      <c r="N38" s="3">
        <f>SUM(N33+N35-N36)</f>
        <v>1091.53</v>
      </c>
      <c r="O38" s="14">
        <f>SUM(H38/(SUM(B38:J38)))</f>
        <v>0.15216056026083324</v>
      </c>
      <c r="P38" s="1" t="s">
        <v>19</v>
      </c>
      <c r="R38" s="3">
        <f t="shared" si="0"/>
        <v>0</v>
      </c>
    </row>
    <row r="39" spans="1:20" x14ac:dyDescent="0.2">
      <c r="A39" s="4">
        <v>42767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>
        <f>SUM(J38/(SUM(B38:J38)))</f>
        <v>6.198174542561638E-2</v>
      </c>
      <c r="P39" s="1" t="s">
        <v>20</v>
      </c>
      <c r="R39" s="3">
        <f t="shared" si="0"/>
        <v>0</v>
      </c>
      <c r="T39" s="3">
        <f>SUM(S39*0.03)</f>
        <v>0</v>
      </c>
    </row>
    <row r="40" spans="1:20" x14ac:dyDescent="0.2">
      <c r="A40" s="1" t="s">
        <v>7</v>
      </c>
      <c r="B40" s="3">
        <v>330780.28999999998</v>
      </c>
      <c r="C40" s="3"/>
      <c r="D40" s="3">
        <v>370569.03</v>
      </c>
      <c r="E40" s="3"/>
      <c r="F40" s="3">
        <v>111762.65</v>
      </c>
      <c r="G40" s="3"/>
      <c r="H40" s="3">
        <v>157437.63</v>
      </c>
      <c r="I40" s="3"/>
      <c r="J40" s="3">
        <v>64131.33</v>
      </c>
      <c r="K40" s="3"/>
      <c r="L40" s="3">
        <v>33174.26</v>
      </c>
      <c r="N40" s="3">
        <v>1091.53</v>
      </c>
      <c r="O40" s="14">
        <f>SUM(B43/(SUM(B43:J43)))</f>
        <v>0.25260094351414558</v>
      </c>
      <c r="P40" s="1" t="s">
        <v>16</v>
      </c>
      <c r="R40" s="3">
        <f t="shared" si="0"/>
        <v>0</v>
      </c>
      <c r="T40" s="3">
        <f>SUM(S40*0.34)</f>
        <v>0</v>
      </c>
    </row>
    <row r="41" spans="1:20" x14ac:dyDescent="0.2">
      <c r="A41" s="5" t="s">
        <v>8</v>
      </c>
      <c r="B41" s="3">
        <v>130817.46</v>
      </c>
      <c r="C41" s="3"/>
      <c r="D41" s="3">
        <v>26890.28</v>
      </c>
      <c r="E41" s="3"/>
      <c r="F41" s="3">
        <v>15531.13</v>
      </c>
      <c r="G41" s="3"/>
      <c r="H41" s="3">
        <v>9.93</v>
      </c>
      <c r="I41" s="3"/>
      <c r="J41" s="3">
        <v>0</v>
      </c>
      <c r="K41" s="3"/>
      <c r="L41" s="3">
        <v>20491.59</v>
      </c>
      <c r="N41" s="3">
        <v>0</v>
      </c>
      <c r="O41" s="14">
        <f>SUM(D43/(SUM(B43:J43)))</f>
        <v>0.41348498571632492</v>
      </c>
      <c r="P41" s="1" t="s">
        <v>17</v>
      </c>
      <c r="R41" s="3">
        <f t="shared" si="0"/>
        <v>0</v>
      </c>
      <c r="T41" s="3">
        <f>SUM(S41*0.63)</f>
        <v>0</v>
      </c>
    </row>
    <row r="42" spans="1:20" x14ac:dyDescent="0.2">
      <c r="A42" s="5" t="s">
        <v>9</v>
      </c>
      <c r="B42" s="3">
        <v>229254.95</v>
      </c>
      <c r="C42" s="3"/>
      <c r="D42" s="3">
        <v>17135.080000000002</v>
      </c>
      <c r="E42" s="3"/>
      <c r="F42" s="3">
        <v>41737.910000000003</v>
      </c>
      <c r="G42" s="3"/>
      <c r="H42" s="3">
        <v>0</v>
      </c>
      <c r="I42" s="3"/>
      <c r="J42" s="3">
        <v>0</v>
      </c>
      <c r="K42" s="3"/>
      <c r="L42" s="3">
        <v>14806.53</v>
      </c>
      <c r="N42" s="3">
        <v>0</v>
      </c>
      <c r="O42" s="14">
        <f>SUM(F43/(SUM(B43:J43)))</f>
        <v>9.3015550665540667E-2</v>
      </c>
      <c r="P42" s="1" t="s">
        <v>18</v>
      </c>
      <c r="R42" s="3">
        <f t="shared" si="0"/>
        <v>0</v>
      </c>
    </row>
    <row r="43" spans="1:20" x14ac:dyDescent="0.2">
      <c r="A43" s="1" t="s">
        <v>10</v>
      </c>
      <c r="B43" s="3">
        <f>SUM(B40+B41-B42)</f>
        <v>232342.8</v>
      </c>
      <c r="C43" s="3"/>
      <c r="D43" s="3">
        <f>SUM(D40+D41-D42)</f>
        <v>380324.23000000004</v>
      </c>
      <c r="E43" s="3"/>
      <c r="F43" s="3">
        <f>SUM(F40+F41-F42)</f>
        <v>85555.87</v>
      </c>
      <c r="G43" s="3"/>
      <c r="H43" s="3">
        <f>SUM(H40+H41-H42)</f>
        <v>157447.56</v>
      </c>
      <c r="I43" s="3"/>
      <c r="J43" s="3">
        <f>SUM(J40+J41-J42)</f>
        <v>64131.33</v>
      </c>
      <c r="K43" s="3"/>
      <c r="L43" s="3">
        <f>SUM(L40+L41-L42)</f>
        <v>38859.320000000007</v>
      </c>
      <c r="N43" s="3">
        <f>SUM(N40+N41-N42)</f>
        <v>1091.53</v>
      </c>
      <c r="O43" s="14">
        <f>SUM(H43/(SUM(B43:J43)))</f>
        <v>0.17117553119786819</v>
      </c>
      <c r="P43" s="1" t="s">
        <v>19</v>
      </c>
      <c r="R43" s="3">
        <f t="shared" si="0"/>
        <v>0</v>
      </c>
    </row>
    <row r="44" spans="1:20" x14ac:dyDescent="0.2">
      <c r="A44" s="4">
        <v>42795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>
        <f>SUM(J43/(SUM(B43:J43)))</f>
        <v>6.9722988906120748E-2</v>
      </c>
      <c r="P44" s="1" t="s">
        <v>20</v>
      </c>
      <c r="R44" s="3">
        <f t="shared" si="0"/>
        <v>0</v>
      </c>
      <c r="T44" s="3">
        <f>SUM(S44*0.03)</f>
        <v>0</v>
      </c>
    </row>
    <row r="45" spans="1:20" x14ac:dyDescent="0.2">
      <c r="A45" s="1" t="s">
        <v>7</v>
      </c>
      <c r="B45" s="3">
        <v>232342.8</v>
      </c>
      <c r="C45" s="3"/>
      <c r="D45" s="3">
        <v>380324.23</v>
      </c>
      <c r="E45" s="3"/>
      <c r="F45" s="3">
        <v>85555.87</v>
      </c>
      <c r="G45" s="3"/>
      <c r="H45" s="3">
        <v>157447.56</v>
      </c>
      <c r="I45" s="3"/>
      <c r="J45" s="3">
        <v>64131.33</v>
      </c>
      <c r="K45" s="3"/>
      <c r="L45" s="3">
        <v>38859.32</v>
      </c>
      <c r="N45" s="3">
        <v>1091.53</v>
      </c>
      <c r="O45" s="14">
        <f>SUM(B48/(SUM(B48:J48)))</f>
        <v>0.24252535102305786</v>
      </c>
      <c r="P45" s="1" t="s">
        <v>16</v>
      </c>
      <c r="R45" s="3">
        <f t="shared" si="0"/>
        <v>0</v>
      </c>
      <c r="T45" s="3">
        <f>SUM(S45*0.34)</f>
        <v>0</v>
      </c>
    </row>
    <row r="46" spans="1:20" x14ac:dyDescent="0.2">
      <c r="A46" s="5" t="s">
        <v>8</v>
      </c>
      <c r="B46" s="3">
        <v>216586.64</v>
      </c>
      <c r="C46" s="3"/>
      <c r="D46" s="3">
        <v>12785.94</v>
      </c>
      <c r="E46" s="3"/>
      <c r="F46" s="3">
        <v>8783.24</v>
      </c>
      <c r="G46" s="3"/>
      <c r="H46" s="3">
        <v>0</v>
      </c>
      <c r="I46" s="3"/>
      <c r="J46" s="3">
        <v>0</v>
      </c>
      <c r="K46" s="3"/>
      <c r="L46" s="3">
        <v>21183.73</v>
      </c>
      <c r="N46" s="3">
        <v>0</v>
      </c>
      <c r="O46" s="14">
        <f>SUM(D48/(SUM(B48:J48)))</f>
        <v>0.44522509805097127</v>
      </c>
      <c r="P46" s="1" t="s">
        <v>17</v>
      </c>
      <c r="R46" s="3">
        <f t="shared" si="0"/>
        <v>0</v>
      </c>
      <c r="T46" s="3">
        <f>SUM(S46*0.63)</f>
        <v>0</v>
      </c>
    </row>
    <row r="47" spans="1:20" x14ac:dyDescent="0.2">
      <c r="A47" s="5" t="s">
        <v>9</v>
      </c>
      <c r="B47" s="3">
        <v>235987.86</v>
      </c>
      <c r="C47" s="3"/>
      <c r="D47" s="3">
        <v>2194.6</v>
      </c>
      <c r="E47" s="3"/>
      <c r="F47" s="3">
        <v>41757.33</v>
      </c>
      <c r="G47" s="3"/>
      <c r="H47" s="3">
        <v>0</v>
      </c>
      <c r="I47" s="3"/>
      <c r="J47" s="3">
        <v>0</v>
      </c>
      <c r="K47" s="3"/>
      <c r="L47" s="3">
        <v>15650.4</v>
      </c>
      <c r="N47" s="3">
        <v>0</v>
      </c>
      <c r="O47" s="14">
        <f>SUM(F48/(SUM(B48:J48)))</f>
        <v>5.988691664595145E-2</v>
      </c>
      <c r="P47" s="1" t="s">
        <v>18</v>
      </c>
      <c r="R47" s="3">
        <f t="shared" si="0"/>
        <v>0</v>
      </c>
    </row>
    <row r="48" spans="1:20" x14ac:dyDescent="0.2">
      <c r="A48" s="1" t="s">
        <v>10</v>
      </c>
      <c r="B48" s="3">
        <f>SUM(B45+B46-B47)</f>
        <v>212941.58000000002</v>
      </c>
      <c r="C48" s="3"/>
      <c r="D48" s="3">
        <f>SUM(D45+D46-D47)</f>
        <v>390915.57</v>
      </c>
      <c r="E48" s="3"/>
      <c r="F48" s="3">
        <f>SUM(F45+F46-F47)</f>
        <v>52581.78</v>
      </c>
      <c r="G48" s="3"/>
      <c r="H48" s="3">
        <f>SUM(H45+H46-H47)</f>
        <v>157447.56</v>
      </c>
      <c r="I48" s="3"/>
      <c r="J48" s="3">
        <f>SUM(J45+J46-J47)</f>
        <v>64131.33</v>
      </c>
      <c r="K48" s="3"/>
      <c r="L48" s="3">
        <f>SUM(L45+L46-L47)</f>
        <v>44392.65</v>
      </c>
      <c r="N48" s="3">
        <f>SUM(N45+N46-N47)</f>
        <v>1091.53</v>
      </c>
      <c r="O48" s="14">
        <f>SUM(H48/(SUM(B48:J48)))</f>
        <v>0.17932159964589331</v>
      </c>
      <c r="P48" s="1" t="s">
        <v>19</v>
      </c>
      <c r="R48" s="3">
        <f t="shared" si="0"/>
        <v>0</v>
      </c>
    </row>
    <row r="49" spans="1:20" x14ac:dyDescent="0.2">
      <c r="A49" s="4">
        <v>42826</v>
      </c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>
        <f>SUM(J48/(SUM(B48:J48)))</f>
        <v>7.3041034634126228E-2</v>
      </c>
      <c r="P49" s="1" t="s">
        <v>20</v>
      </c>
      <c r="R49" s="3">
        <f t="shared" si="0"/>
        <v>0</v>
      </c>
      <c r="T49" s="3">
        <f>SUM(S49*0.03)</f>
        <v>0</v>
      </c>
    </row>
    <row r="50" spans="1:20" x14ac:dyDescent="0.2">
      <c r="A50" s="1" t="s">
        <v>7</v>
      </c>
      <c r="B50" s="3">
        <v>212941.58</v>
      </c>
      <c r="C50" s="3"/>
      <c r="D50" s="3">
        <v>390915.57</v>
      </c>
      <c r="E50" s="3"/>
      <c r="F50" s="3">
        <v>52581.78</v>
      </c>
      <c r="G50" s="3"/>
      <c r="H50" s="3">
        <v>157447.56</v>
      </c>
      <c r="I50" s="3"/>
      <c r="J50" s="3">
        <v>64131.33</v>
      </c>
      <c r="K50" s="3"/>
      <c r="L50" s="3">
        <v>44392.65</v>
      </c>
      <c r="N50" s="3">
        <v>1091.53</v>
      </c>
      <c r="O50" s="14">
        <f>SUM(B53/(SUM(B53:J53)))</f>
        <v>3.8925267442999787E-3</v>
      </c>
      <c r="P50" s="1" t="s">
        <v>16</v>
      </c>
      <c r="R50" s="3">
        <f t="shared" si="0"/>
        <v>0</v>
      </c>
      <c r="T50" s="3">
        <f>SUM(S50*0.34)</f>
        <v>0</v>
      </c>
    </row>
    <row r="51" spans="1:20" x14ac:dyDescent="0.2">
      <c r="A51" s="5" t="s">
        <v>8</v>
      </c>
      <c r="B51" s="3">
        <v>21387.09</v>
      </c>
      <c r="C51" s="3"/>
      <c r="D51" s="3">
        <v>47565.19</v>
      </c>
      <c r="E51" s="3"/>
      <c r="F51" s="3">
        <v>15129.35</v>
      </c>
      <c r="G51" s="3"/>
      <c r="H51" s="3">
        <v>15.23</v>
      </c>
      <c r="I51" s="3"/>
      <c r="J51" s="3">
        <v>0</v>
      </c>
      <c r="K51" s="3"/>
      <c r="L51" s="3">
        <v>21210</v>
      </c>
      <c r="N51" s="3">
        <v>2115</v>
      </c>
      <c r="O51" s="14">
        <f>SUM(D53/(SUM(B53:J53)))</f>
        <v>0.62264091479623729</v>
      </c>
      <c r="P51" s="1" t="s">
        <v>17</v>
      </c>
      <c r="R51" s="3">
        <f t="shared" si="0"/>
        <v>0</v>
      </c>
      <c r="T51" s="3">
        <f>SUM(S51*0.63)</f>
        <v>0</v>
      </c>
    </row>
    <row r="52" spans="1:20" x14ac:dyDescent="0.2">
      <c r="A52" s="5" t="s">
        <v>9</v>
      </c>
      <c r="B52" s="3">
        <v>231697.9</v>
      </c>
      <c r="C52" s="3"/>
      <c r="D52" s="3">
        <v>17667.97</v>
      </c>
      <c r="E52" s="3"/>
      <c r="F52" s="3">
        <v>36897.32</v>
      </c>
      <c r="G52" s="3"/>
      <c r="H52" s="3">
        <v>0</v>
      </c>
      <c r="I52" s="3"/>
      <c r="J52" s="3">
        <v>0</v>
      </c>
      <c r="K52" s="3"/>
      <c r="L52" s="3">
        <v>17471.259999999998</v>
      </c>
      <c r="N52" s="3">
        <v>0</v>
      </c>
      <c r="O52" s="14">
        <f>SUM(F53/(SUM(B53:J53)))</f>
        <v>4.5592575374806092E-2</v>
      </c>
      <c r="P52" s="1" t="s">
        <v>18</v>
      </c>
      <c r="R52" s="3">
        <f t="shared" si="0"/>
        <v>0</v>
      </c>
    </row>
    <row r="53" spans="1:20" x14ac:dyDescent="0.2">
      <c r="A53" s="1" t="s">
        <v>10</v>
      </c>
      <c r="B53" s="3">
        <f>SUM(B50+B51-B52)</f>
        <v>2630.7699999999895</v>
      </c>
      <c r="C53" s="3"/>
      <c r="D53" s="3">
        <f>SUM(D50+D51-D52)</f>
        <v>420812.79000000004</v>
      </c>
      <c r="E53" s="3"/>
      <c r="F53" s="3">
        <f>SUM(F50+F51-F52)</f>
        <v>30813.810000000005</v>
      </c>
      <c r="G53" s="3"/>
      <c r="H53" s="3">
        <f>SUM(H50+H51-H52)</f>
        <v>157462.79</v>
      </c>
      <c r="I53" s="3"/>
      <c r="J53" s="3">
        <f>SUM(J50+J51-J52)</f>
        <v>64131.33</v>
      </c>
      <c r="K53" s="3"/>
      <c r="L53" s="3">
        <f>SUM(L50+L51-L52)</f>
        <v>48131.39</v>
      </c>
      <c r="N53" s="3">
        <f>SUM(N50+N51-N52)</f>
        <v>3206.5299999999997</v>
      </c>
      <c r="O53" s="14">
        <f>SUM(H53/(SUM(B53:J53)))</f>
        <v>0.23298430547219776</v>
      </c>
      <c r="P53" s="1" t="s">
        <v>19</v>
      </c>
      <c r="R53" s="3">
        <f t="shared" si="0"/>
        <v>0</v>
      </c>
    </row>
    <row r="54" spans="1:20" x14ac:dyDescent="0.2">
      <c r="A54" s="4">
        <v>42856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>
        <f>SUM(J53/(SUM(B53:J53)))</f>
        <v>9.4889677612458923E-2</v>
      </c>
      <c r="P54" s="1" t="s">
        <v>20</v>
      </c>
      <c r="R54" s="3">
        <f t="shared" si="0"/>
        <v>0</v>
      </c>
      <c r="T54" s="3">
        <f>SUM(S54*0.03)</f>
        <v>0</v>
      </c>
    </row>
    <row r="55" spans="1:20" x14ac:dyDescent="0.2">
      <c r="A55" s="1" t="s">
        <v>7</v>
      </c>
      <c r="B55" s="3">
        <v>2630.77</v>
      </c>
      <c r="C55" s="3"/>
      <c r="D55" s="3">
        <v>420812.79</v>
      </c>
      <c r="E55" s="3"/>
      <c r="F55" s="3">
        <v>30813.81</v>
      </c>
      <c r="G55" s="3"/>
      <c r="H55" s="3">
        <v>157462.79</v>
      </c>
      <c r="I55" s="3"/>
      <c r="J55" s="3">
        <v>64131.33</v>
      </c>
      <c r="K55" s="3"/>
      <c r="L55" s="3">
        <v>48131.39</v>
      </c>
      <c r="N55" s="3">
        <v>3206.53</v>
      </c>
      <c r="O55" s="14">
        <f>SUM(B58/(SUM(B58:J58)))</f>
        <v>0.17814535770481393</v>
      </c>
      <c r="P55" s="1" t="s">
        <v>16</v>
      </c>
      <c r="R55" s="3">
        <f t="shared" si="0"/>
        <v>0</v>
      </c>
      <c r="T55" s="3">
        <f>SUM(S55*0.34)</f>
        <v>0</v>
      </c>
    </row>
    <row r="56" spans="1:20" x14ac:dyDescent="0.2">
      <c r="A56" s="5" t="s">
        <v>8</v>
      </c>
      <c r="B56" s="3">
        <v>450074.86</v>
      </c>
      <c r="C56" s="3"/>
      <c r="D56" s="3">
        <v>277815.7</v>
      </c>
      <c r="E56" s="3"/>
      <c r="F56" s="3">
        <v>160814.85999999999</v>
      </c>
      <c r="G56" s="3"/>
      <c r="H56" s="3">
        <v>38.270000000000003</v>
      </c>
      <c r="I56" s="3"/>
      <c r="J56" s="3">
        <v>0</v>
      </c>
      <c r="K56" s="3"/>
      <c r="L56" s="3">
        <v>10358.4</v>
      </c>
      <c r="N56" s="3">
        <v>1880</v>
      </c>
      <c r="O56" s="14">
        <f>SUM(D58/(SUM(B58:J58)))</f>
        <v>0.5317326512834375</v>
      </c>
      <c r="P56" s="1" t="s">
        <v>17</v>
      </c>
      <c r="R56" s="3">
        <f t="shared" si="0"/>
        <v>0</v>
      </c>
      <c r="T56" s="3">
        <f>SUM(S56*0.63)</f>
        <v>0</v>
      </c>
    </row>
    <row r="57" spans="1:20" x14ac:dyDescent="0.2">
      <c r="A57" s="5" t="s">
        <v>9</v>
      </c>
      <c r="B57" s="3">
        <v>227638.31</v>
      </c>
      <c r="C57" s="3"/>
      <c r="D57" s="3">
        <v>26842.01</v>
      </c>
      <c r="E57" s="3"/>
      <c r="F57" s="3">
        <v>46723.42</v>
      </c>
      <c r="G57" s="3"/>
      <c r="H57" s="3">
        <v>0</v>
      </c>
      <c r="I57" s="3"/>
      <c r="J57" s="3">
        <v>0</v>
      </c>
      <c r="K57" s="3"/>
      <c r="L57" s="3">
        <v>9607.7999999999993</v>
      </c>
      <c r="N57" s="3">
        <v>0</v>
      </c>
      <c r="O57" s="14">
        <f>SUM(F58/(SUM(B58:J58)))</f>
        <v>0.11469545020821099</v>
      </c>
      <c r="P57" s="1" t="s">
        <v>18</v>
      </c>
      <c r="R57" s="3">
        <f t="shared" si="0"/>
        <v>0</v>
      </c>
    </row>
    <row r="58" spans="1:20" x14ac:dyDescent="0.2">
      <c r="A58" s="1" t="s">
        <v>10</v>
      </c>
      <c r="B58" s="3">
        <f>SUM(B55+B56-B57)</f>
        <v>225067.32</v>
      </c>
      <c r="C58" s="3"/>
      <c r="D58" s="3">
        <f>SUM(D55+D56-D57)</f>
        <v>671786.48</v>
      </c>
      <c r="E58" s="3"/>
      <c r="F58" s="3">
        <f>SUM(F55+F56-F57)</f>
        <v>144905.25</v>
      </c>
      <c r="G58" s="3"/>
      <c r="H58" s="3">
        <f>SUM(H55+H56-H57)</f>
        <v>157501.06</v>
      </c>
      <c r="I58" s="3"/>
      <c r="J58" s="3">
        <f>SUM(J55+J56-J57)</f>
        <v>64131.33</v>
      </c>
      <c r="K58" s="3"/>
      <c r="L58" s="3">
        <f>SUM(L55+L56-L57)</f>
        <v>48881.990000000005</v>
      </c>
      <c r="N58" s="3">
        <f>SUM(N55+N56-N57)</f>
        <v>5086.5300000000007</v>
      </c>
      <c r="O58" s="14">
        <f>SUM(H58/(SUM(B58:J58)))</f>
        <v>0.1246652898012353</v>
      </c>
      <c r="P58" s="1" t="s">
        <v>19</v>
      </c>
      <c r="R58" s="3">
        <f t="shared" si="0"/>
        <v>0</v>
      </c>
    </row>
    <row r="59" spans="1:20" x14ac:dyDescent="0.2">
      <c r="A59" s="4">
        <v>42887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>
        <f>SUM(J58/(SUM(B58:J58)))</f>
        <v>5.076125100230218E-2</v>
      </c>
      <c r="P59" s="1" t="s">
        <v>20</v>
      </c>
      <c r="R59" s="3">
        <f t="shared" si="0"/>
        <v>0</v>
      </c>
      <c r="T59" s="3">
        <f>SUM(S59*0.03)</f>
        <v>0</v>
      </c>
    </row>
    <row r="60" spans="1:20" x14ac:dyDescent="0.2">
      <c r="A60" s="1" t="s">
        <v>7</v>
      </c>
      <c r="B60" s="3">
        <v>225067.32</v>
      </c>
      <c r="C60" s="3"/>
      <c r="D60" s="3">
        <v>671786.48</v>
      </c>
      <c r="E60" s="3"/>
      <c r="F60" s="3">
        <v>144905.25</v>
      </c>
      <c r="G60" s="3"/>
      <c r="H60" s="3">
        <v>157501.06</v>
      </c>
      <c r="I60" s="3"/>
      <c r="J60" s="3">
        <v>64131.33</v>
      </c>
      <c r="K60" s="3"/>
      <c r="L60" s="3">
        <v>48881.99</v>
      </c>
      <c r="N60" s="3">
        <v>5086.53</v>
      </c>
      <c r="O60" s="14">
        <f>SUM(B63/(SUM(B63:J63)))</f>
        <v>0.15300707271553798</v>
      </c>
      <c r="P60" s="1" t="s">
        <v>16</v>
      </c>
      <c r="R60" s="3">
        <f t="shared" si="0"/>
        <v>0</v>
      </c>
      <c r="T60" s="3">
        <f>SUM(S60*0.34)</f>
        <v>0</v>
      </c>
    </row>
    <row r="61" spans="1:20" x14ac:dyDescent="0.2">
      <c r="A61" s="5" t="s">
        <v>8</v>
      </c>
      <c r="B61" s="3">
        <v>528697.84</v>
      </c>
      <c r="C61" s="3"/>
      <c r="D61" s="3">
        <v>298949.95</v>
      </c>
      <c r="E61" s="3"/>
      <c r="F61" s="3">
        <v>119702.46</v>
      </c>
      <c r="G61" s="3"/>
      <c r="H61" s="3">
        <v>21.76</v>
      </c>
      <c r="I61" s="3"/>
      <c r="J61" s="3">
        <v>0</v>
      </c>
      <c r="K61" s="3"/>
      <c r="L61" s="3">
        <v>4099.5200000000004</v>
      </c>
      <c r="N61" s="3">
        <v>0</v>
      </c>
      <c r="O61" s="14">
        <f>SUM(D63/(SUM(B63:J63)))</f>
        <v>0.63168273318347867</v>
      </c>
      <c r="P61" s="1" t="s">
        <v>17</v>
      </c>
      <c r="R61" s="3">
        <f t="shared" si="0"/>
        <v>0</v>
      </c>
      <c r="T61" s="3">
        <f>SUM(S61*0.63)</f>
        <v>0</v>
      </c>
    </row>
    <row r="62" spans="1:20" x14ac:dyDescent="0.2">
      <c r="A62" s="5" t="s">
        <v>9</v>
      </c>
      <c r="B62" s="3">
        <v>524145.59</v>
      </c>
      <c r="C62" s="3"/>
      <c r="D62" s="3">
        <v>22762.49</v>
      </c>
      <c r="E62" s="3"/>
      <c r="F62" s="3">
        <v>98970.85</v>
      </c>
      <c r="G62" s="3"/>
      <c r="H62" s="3">
        <v>45</v>
      </c>
      <c r="I62" s="3"/>
      <c r="J62" s="3">
        <v>64127.39</v>
      </c>
      <c r="K62" s="3"/>
      <c r="L62" s="3">
        <v>27556.87</v>
      </c>
      <c r="N62" s="3">
        <v>3068.59</v>
      </c>
      <c r="O62" s="14">
        <f>SUM(F63/(SUM(B63:J63)))</f>
        <v>0.11037217377592598</v>
      </c>
      <c r="P62" s="1" t="s">
        <v>18</v>
      </c>
      <c r="R62" s="3">
        <f t="shared" si="0"/>
        <v>0</v>
      </c>
    </row>
    <row r="63" spans="1:20" x14ac:dyDescent="0.2">
      <c r="A63" s="1" t="s">
        <v>10</v>
      </c>
      <c r="B63" s="3">
        <f>SUM(B60+B61-B62)</f>
        <v>229619.56999999989</v>
      </c>
      <c r="C63" s="3"/>
      <c r="D63" s="3">
        <f>SUM(D60+D61-D62)</f>
        <v>947973.94</v>
      </c>
      <c r="E63" s="3"/>
      <c r="F63" s="3">
        <f>SUM(F60+F61-F62)</f>
        <v>165636.86000000002</v>
      </c>
      <c r="G63" s="3"/>
      <c r="H63" s="3">
        <f>SUM(H60+H61-H62)</f>
        <v>157477.82</v>
      </c>
      <c r="I63" s="3"/>
      <c r="J63" s="3">
        <f>SUM(J60+J61-J62)</f>
        <v>3.9400000000023283</v>
      </c>
      <c r="K63" s="3"/>
      <c r="L63" s="3">
        <f>SUM(L60+L61-L62)</f>
        <v>25424.639999999996</v>
      </c>
      <c r="N63" s="3">
        <f>SUM(N60+N61-N62)</f>
        <v>2017.9399999999996</v>
      </c>
      <c r="O63" s="14">
        <f>SUM(H63/(SUM(B63:J63)))</f>
        <v>0.10493539490481764</v>
      </c>
      <c r="P63" s="1" t="s">
        <v>19</v>
      </c>
      <c r="R63" s="3">
        <f t="shared" si="0"/>
        <v>0</v>
      </c>
    </row>
    <row r="64" spans="1:20" x14ac:dyDescent="0.2">
      <c r="A64" s="5" t="s">
        <v>26</v>
      </c>
      <c r="B64" s="3">
        <v>266370.08</v>
      </c>
      <c r="C64" s="3"/>
      <c r="D64" s="3"/>
      <c r="E64" s="3"/>
      <c r="F64" s="3">
        <v>52872.800000000003</v>
      </c>
      <c r="G64" s="3"/>
      <c r="H64" s="3"/>
      <c r="I64" s="3"/>
      <c r="J64" s="3"/>
      <c r="K64" s="3"/>
      <c r="L64" s="3">
        <v>16207.52</v>
      </c>
      <c r="N64" s="3">
        <v>2386.69</v>
      </c>
      <c r="O64" s="14">
        <f>SUM(J63/(SUM(B63:J63)))</f>
        <v>2.6254202396580406E-6</v>
      </c>
      <c r="P64" s="1" t="s">
        <v>20</v>
      </c>
      <c r="R64" s="3">
        <f t="shared" si="0"/>
        <v>0</v>
      </c>
      <c r="T64" s="3">
        <f>SUM(S64*0.03)</f>
        <v>0</v>
      </c>
    </row>
    <row r="65" spans="1:21" x14ac:dyDescent="0.2">
      <c r="A65" s="5" t="s">
        <v>43</v>
      </c>
      <c r="B65" s="3">
        <v>8955.02</v>
      </c>
      <c r="C65" s="3"/>
      <c r="D65" s="3"/>
      <c r="E65" s="3"/>
      <c r="F65" s="2"/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SUM(B63:B65)</f>
        <v>504944.66999999993</v>
      </c>
      <c r="C66" s="3"/>
      <c r="D66" s="3">
        <f>SUM(D63:D65)</f>
        <v>947973.94</v>
      </c>
      <c r="E66" s="3"/>
      <c r="F66" s="3">
        <f>SUM(F63:F65)</f>
        <v>218509.66000000003</v>
      </c>
      <c r="G66" s="3"/>
      <c r="H66" s="3">
        <f>SUM(H63:H65)</f>
        <v>157477.82</v>
      </c>
      <c r="I66" s="3"/>
      <c r="J66" s="3">
        <f>SUM(J63:J65)</f>
        <v>3.9400000000023283</v>
      </c>
      <c r="K66" s="3"/>
      <c r="L66" s="3">
        <f>SUM(L63:L65)</f>
        <v>41632.159999999996</v>
      </c>
      <c r="N66" s="3">
        <f>SUM(N63:N65)</f>
        <v>4404.6299999999992</v>
      </c>
      <c r="O66" s="14"/>
      <c r="P66" s="1" t="s">
        <v>16</v>
      </c>
      <c r="R66" s="2">
        <f>SUM(R3,R8,R13,R18,R23,R28,R33,R40,R45,R50,R55,R60)</f>
        <v>0</v>
      </c>
      <c r="T66" s="2">
        <f>SUM(T3,T8,T13,T18,T23,T28,T33,T40,T45,T50,T55,T60)</f>
        <v>0</v>
      </c>
      <c r="U66" s="2">
        <f>SUM(R66+T66+(R68*0.4))</f>
        <v>0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SUM(R4,R9,R14,R19,R24,R29,R35,R41,R46,R51,R56,R61)</f>
        <v>0</v>
      </c>
      <c r="T67" s="2">
        <f>SUM(T4,T9,T14,T19,T24,T29,T35,T41,T46,T51,T56,T61)</f>
        <v>0</v>
      </c>
      <c r="U67" s="2">
        <f>SUM(R67+T67+(R68*0.35))</f>
        <v>0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SUM(R5,R10,R15,R20,R25,R30,R36,R42,R47,R52,R57,R62)</f>
        <v>0</v>
      </c>
      <c r="T68" s="1"/>
    </row>
    <row r="69" spans="1:21" x14ac:dyDescent="0.2">
      <c r="B69" s="3">
        <f>SUM(B5,B10,B15,B20,B25,B30,B36,B42,B47,B52,B57,B62)</f>
        <v>3084667.73</v>
      </c>
      <c r="C69" s="3"/>
      <c r="D69" s="3">
        <f>SUM(D5,D10,D15,D20,D25,D30,D36,D42,D47,D52,D57,D62)</f>
        <v>802292.75</v>
      </c>
      <c r="E69" s="3"/>
      <c r="F69" s="3">
        <f>SUM(F5,F10,F15,F20,F25,F30,F36,F42,F47,F52,F57,F62)</f>
        <v>516382.05000000005</v>
      </c>
      <c r="G69" s="3"/>
      <c r="H69" s="3">
        <f>SUM(H5,H10,H15,H20,H25,H30,H36,H42,H47,H52,H57,H62)</f>
        <v>17445</v>
      </c>
      <c r="I69" s="3"/>
      <c r="J69" s="3">
        <f>SUM(J5,J10,J15,J20,J25,J30,J36,J42,J47,J52,J57,J62)</f>
        <v>145057.39000000001</v>
      </c>
      <c r="K69" s="3"/>
      <c r="L69" s="3">
        <f>SUM(L5,L10,L15,L20,L25,L30,L36,L42,L47,L52,L57,L62)</f>
        <v>184004.59999999998</v>
      </c>
      <c r="N69" s="3">
        <f>SUM(N5,N10,N15,N20,N25,N30,N36,N42,N47,N52,N57,N62)</f>
        <v>7515.83</v>
      </c>
      <c r="O69" s="14"/>
      <c r="P69" s="1" t="s">
        <v>19</v>
      </c>
      <c r="R69" s="2">
        <f>SUM(R6,R11,R16,R21,R26,R31,R38,R43,R48,R53,R58,R63)</f>
        <v>0</v>
      </c>
      <c r="T69" s="1"/>
      <c r="U69" s="2">
        <f>SUM(R69+(R68*0.125))</f>
        <v>0</v>
      </c>
    </row>
    <row r="70" spans="1:21" x14ac:dyDescent="0.2">
      <c r="B70" s="15">
        <f>SUM(B31/B69)</f>
        <v>0.12849677653936489</v>
      </c>
      <c r="C70" s="3"/>
      <c r="D70" s="15">
        <f>SUM(D31/D69)</f>
        <v>0.55639554264948798</v>
      </c>
      <c r="E70" s="3"/>
      <c r="F70" s="15">
        <f>SUM(F31/F69)</f>
        <v>0.28108035513627949</v>
      </c>
      <c r="G70" s="3"/>
      <c r="H70" s="15">
        <f>SUM(H31/H69)</f>
        <v>8.9651309830897095</v>
      </c>
      <c r="I70" s="3"/>
      <c r="J70" s="15">
        <f>SUM(J31/J69)</f>
        <v>0.44211005037385542</v>
      </c>
      <c r="K70" s="3"/>
      <c r="L70" s="15">
        <f>SUM(L31/L69)</f>
        <v>0.18140258450060492</v>
      </c>
      <c r="N70" s="15">
        <f>SUM(N31/N69)</f>
        <v>0.14523079952580087</v>
      </c>
      <c r="O70" s="14"/>
      <c r="P70" s="1" t="s">
        <v>20</v>
      </c>
      <c r="R70" s="2">
        <f>SUM(R7,R12,R17,R22,R27,R32,R39,R44,R49,R54,R59,R64)</f>
        <v>0</v>
      </c>
      <c r="T70" s="2">
        <f>SUM(T7,T12,T17,T22,T27,T32,T39,T44,T49,T54,T59,T64)</f>
        <v>0</v>
      </c>
      <c r="U70" s="2">
        <f>SUM(R70+T70+(R68*0.125))</f>
        <v>0</v>
      </c>
    </row>
  </sheetData>
  <pageMargins left="0.7" right="0.7" top="0.75" bottom="0.75" header="0.3" footer="0.3"/>
  <pageSetup scale="94" orientation="landscape" r:id="rId1"/>
  <rowBreaks count="1" manualBreakCount="1">
    <brk id="43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S66" sqref="S66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2017-05-05T19:22:37Z</cp:lastPrinted>
  <dcterms:created xsi:type="dcterms:W3CDTF">2007-12-03T15:54:26Z</dcterms:created>
  <dcterms:modified xsi:type="dcterms:W3CDTF">2017-07-07T15:49:24Z</dcterms:modified>
</cp:coreProperties>
</file>